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8250" activeTab="5"/>
  </bookViews>
  <sheets>
    <sheet name="2a-1 " sheetId="9" r:id="rId1"/>
    <sheet name="2a-2" sheetId="1" r:id="rId2"/>
    <sheet name="2c" sheetId="4" r:id="rId3"/>
    <sheet name="2d" sheetId="10" r:id="rId4"/>
    <sheet name="4a" sheetId="7" r:id="rId5"/>
    <sheet name="4b" sheetId="8" r:id="rId6"/>
  </sheets>
  <definedNames>
    <definedName name="_xlnm.Print_Titles" localSheetId="0">'2a-1 '!$9:$11</definedName>
    <definedName name="_xlnm.Print_Titles" localSheetId="1">'2a-2'!$9:$11</definedName>
    <definedName name="_xlnm.Print_Titles" localSheetId="2">'2c'!$8:$8</definedName>
    <definedName name="_xlnm.Print_Titles" localSheetId="3">'2d'!$9:$11</definedName>
    <definedName name="_xlnm.Print_Titles" localSheetId="4">'4a'!$8:$8</definedName>
    <definedName name="_xlnm.Print_Titles" localSheetId="5">'4b'!$8:$9</definedName>
  </definedNames>
  <calcPr calcId="144525"/>
</workbook>
</file>

<file path=xl/calcChain.xml><?xml version="1.0" encoding="utf-8"?>
<calcChain xmlns="http://schemas.openxmlformats.org/spreadsheetml/2006/main">
  <c r="T13" i="10" l="1"/>
  <c r="S13" i="10"/>
  <c r="R13" i="10"/>
  <c r="M13" i="10"/>
  <c r="L13" i="10"/>
  <c r="K13" i="10"/>
  <c r="C26" i="7"/>
  <c r="C12" i="8"/>
  <c r="O13" i="1"/>
  <c r="Q13" i="9"/>
  <c r="I13" i="1"/>
  <c r="K13" i="9"/>
  <c r="H13" i="1"/>
  <c r="J13" i="9"/>
  <c r="G13" i="1"/>
  <c r="I13" i="9"/>
  <c r="I12" i="8" l="1"/>
  <c r="G12" i="8"/>
  <c r="F12" i="8"/>
  <c r="E12" i="8"/>
  <c r="G11" i="4"/>
  <c r="F11" i="4"/>
  <c r="D12" i="8" l="1"/>
  <c r="C25" i="7"/>
  <c r="C24" i="7" s="1"/>
  <c r="C31" i="7"/>
  <c r="C11" i="7"/>
  <c r="C37" i="7" l="1"/>
  <c r="C35" i="7" s="1"/>
  <c r="P13" i="10"/>
  <c r="I13" i="10"/>
  <c r="D13" i="10"/>
  <c r="P13" i="1"/>
  <c r="R13" i="9"/>
  <c r="F13" i="9"/>
  <c r="D13" i="1"/>
  <c r="Q13" i="10"/>
  <c r="U13" i="10" s="1"/>
  <c r="O13" i="10" s="1"/>
  <c r="J13" i="10"/>
  <c r="E13" i="10"/>
  <c r="O13" i="9"/>
  <c r="M13" i="1"/>
  <c r="N13" i="10" l="1"/>
  <c r="H13" i="10" s="1"/>
  <c r="E13" i="1"/>
  <c r="Q13" i="1"/>
  <c r="G13" i="9"/>
  <c r="S13" i="9"/>
  <c r="C13" i="1" l="1"/>
  <c r="E13" i="9"/>
  <c r="V13" i="10"/>
  <c r="W13" i="10" s="1"/>
  <c r="R13" i="1" l="1"/>
  <c r="S13" i="1" s="1"/>
</calcChain>
</file>

<file path=xl/sharedStrings.xml><?xml version="1.0" encoding="utf-8"?>
<sst xmlns="http://schemas.openxmlformats.org/spreadsheetml/2006/main" count="237" uniqueCount="146">
  <si>
    <t>Đơn vị: Triệu đồng</t>
  </si>
  <si>
    <t>STT</t>
  </si>
  <si>
    <t>NỘI DUNG</t>
  </si>
  <si>
    <t>TỔNG CỘNG</t>
  </si>
  <si>
    <t>Trong đó</t>
  </si>
  <si>
    <t>PHỤ CẤP KHU VỰC</t>
  </si>
  <si>
    <t>PHỤ CẤP CHỨC VỤ</t>
  </si>
  <si>
    <t>PHỤ CẤP THÂM NIÊN VƯỢT KHUNG</t>
  </si>
  <si>
    <t>PHỤ CẤP ƯU ĐÃI NGÀNH</t>
  </si>
  <si>
    <t>PHỤ CẤP THU HÚT</t>
  </si>
  <si>
    <t>PHỤ CẤP CÔNG TÁC LÂU NĂM</t>
  </si>
  <si>
    <t>PHỤ CẤP CÔNG VỤ</t>
  </si>
  <si>
    <t>PHỤ CẤP CÔNG TÁC ĐẢNG</t>
  </si>
  <si>
    <t>PHỤ CẤP THÂM NIÊN NGHỀ</t>
  </si>
  <si>
    <t>I</t>
  </si>
  <si>
    <t>II</t>
  </si>
  <si>
    <t>Biểu 2c</t>
  </si>
  <si>
    <t>Tổng hệ số phụ cấp của số đối tượng có hệ số lương từ 2,34 trở xuống</t>
  </si>
  <si>
    <t>Biểu 2d</t>
  </si>
  <si>
    <t>Chênh lệch Bảo hiểm thất nghiệp tăng thêm 1 tháng</t>
  </si>
  <si>
    <t>Tổng số đối tượng</t>
  </si>
  <si>
    <t>Tổng cộng</t>
  </si>
  <si>
    <t>Mức lương theo ngạch, bậc, chức vụ</t>
  </si>
  <si>
    <t>Tổng các khoản phụ cấp tính BHTN</t>
  </si>
  <si>
    <t>1% Bảo hiểm thất nghiệp</t>
  </si>
  <si>
    <t>Phụ cấp chức vụ</t>
  </si>
  <si>
    <t>Phụ cấp vượt khung</t>
  </si>
  <si>
    <t>A</t>
  </si>
  <si>
    <t>B</t>
  </si>
  <si>
    <t>CHỈ TIÊU</t>
  </si>
  <si>
    <t>TỔNG SỐ</t>
  </si>
  <si>
    <t>SỐ TIỀN</t>
  </si>
  <si>
    <t>a</t>
  </si>
  <si>
    <t>b</t>
  </si>
  <si>
    <t>Phần thiếu nguồn ngân sách trung ương hỗ trợ.</t>
  </si>
  <si>
    <t>Nguồn thực hiện cải cách tiền lương còn dư chuyển kỳ sau</t>
  </si>
  <si>
    <t>C</t>
  </si>
  <si>
    <t>Biểu 4a</t>
  </si>
  <si>
    <t>NGUỒN TỪ TIẾT KIỆM 10% CHI THƯỜNG XUYÊN VÀ NGUỒN THU ĐỂ LẠI ĐƠN VỊ</t>
  </si>
  <si>
    <t>HỌC PHÍ</t>
  </si>
  <si>
    <t>VIỆN PHÍ</t>
  </si>
  <si>
    <t>NGUỒN THU TỪ ĐƠN VỊ HÀNH CHÍNH SỰ NGHIỆP KHÁC</t>
  </si>
  <si>
    <t>Biểu 2a/1</t>
  </si>
  <si>
    <t>PHỤ CẤP KHÁC</t>
  </si>
  <si>
    <t>PHỤ CẤP THÂM NIÊN ĐỐI VỚI NHÀ GIÁO</t>
  </si>
  <si>
    <t>5=6+7+19</t>
  </si>
  <si>
    <t>7=8+9+…+18</t>
  </si>
  <si>
    <t>Biểu 2a/2</t>
  </si>
  <si>
    <t>THÀNH PHỐ HỒ CHÍ MINH</t>
  </si>
  <si>
    <t>Bổ sung chênh lệch do điều chỉnh mức lương cơ sở 1,21 trđ/ tháng để giữ bằng thu nhập thấp tháng 4/2016</t>
  </si>
  <si>
    <t>ĐVT: triệu đồng</t>
  </si>
  <si>
    <t>CHÊNH LỆCH QUỸ LƯƠNG, PHỤ CẤP TĂNG THÊM 1 THÁNG</t>
  </si>
  <si>
    <t>NHU CẦU KINH PHÍ THỰC HIỆN NGHỊ ĐỊNH SỐ 47/CP</t>
  </si>
  <si>
    <t>20=21+22+34</t>
  </si>
  <si>
    <t>22=23+24+…+33</t>
  </si>
  <si>
    <t>7=8+9+13</t>
  </si>
  <si>
    <t>21=14-7</t>
  </si>
  <si>
    <t>Biểu 4b</t>
  </si>
  <si>
    <t>2=3+4+…+7</t>
  </si>
  <si>
    <t>35=20-5</t>
  </si>
  <si>
    <t xml:space="preserve">Thu của người lao động và người sử dụng lao động (2%) </t>
  </si>
  <si>
    <t>BÁO CÁO NHU CẦU KINH PHÍ THỰC HIỆN NGHỊ ĐỊNH SỐ 47/2017/NĐ-CP NĂM 2017</t>
  </si>
  <si>
    <t>BIÊN CHẾ ĐƯỢC CẤP CÓ THẨM QUYỀN GIAO HOẶC PHÊ DUYỆT NĂM 2017</t>
  </si>
  <si>
    <t xml:space="preserve">LƯƠNG THEO NGẠCH BẬC, CHỨC VỤ
</t>
  </si>
  <si>
    <t>TỔNG CÁC KHOẢN PHỤ CẤP
(1)</t>
  </si>
  <si>
    <t>CÁC KHOẢN ĐÓNG GÓP BHXH, BHYT, KPCĐ, BHTN
(2)</t>
  </si>
  <si>
    <t xml:space="preserve">TỔNG SỐ ĐỐI TƯỢNG HƯỞNG LƯƠNG CÓ MẶT ĐẾN 01/7/2017 </t>
  </si>
  <si>
    <t>QUỸ TIỀN LƯƠNG, PHỤ CẤP VÀ CÁC KHOẢN ĐÓNG GÓP
 THÁNG 7/2017 THEO NGHỊ ĐỊNH SỐ 47/2016/NĐ-CP</t>
  </si>
  <si>
    <t>CÁC KHOẢN ĐÓNG GÓP BHXH, BHYT, KPCĐ, BHTN</t>
  </si>
  <si>
    <t>36=35*6 tháng</t>
  </si>
  <si>
    <t>QUỸ TIỀN LƯƠNG, PHỤ CẤP VÀ CÁC KHOẢN ĐÓNG GÓP
 THÁNG 7/2017 THEO NGHỊ ĐỊNH SỐ 47/2017/NĐ-CP</t>
  </si>
  <si>
    <t>7=6*6 tháng đầu năm 2017</t>
  </si>
  <si>
    <t>Tổng HS tiền lương ngạch bậc của số đối tượng có hệ số lương từ 2,34 trở xuống có mặt 01/01/2017</t>
  </si>
  <si>
    <t>Đối tượng có hệ số lương ngạch bậc, lương chức vụ từ 2,34 trở xuống có mặt 01/01/2017 có chênh lệch tăng thêm (Người)</t>
  </si>
  <si>
    <t>Nhu cầu bổ sung chênh lệch 6 tháng đầu năm năm 2017</t>
  </si>
  <si>
    <t>(Đính kèm Công văn số          /STC-HCSN ngày       tháng     năm 2017 của Sở Tài chính)</t>
  </si>
  <si>
    <t>BÁO CÁO NHU CẦU KINH PHÍ THỰC HIỆN BẢO HIỂM THẤT NGHIỆP THEO NGHỊ ĐỊNH 28/2015/NĐ-CP NĂM 2017</t>
  </si>
  <si>
    <t>QT thu BHTN 2016</t>
  </si>
  <si>
    <t>Biên chế được cấp có thẩm quyền, giao hoặc phê duyệt năm 2017</t>
  </si>
  <si>
    <t>Tổng số đối tượng hưởng lương có mặt đến 01/7/2017 nộp BHTN</t>
  </si>
  <si>
    <t>Tổng QL, phụ cấp và BH thất nghiệp tháng 7/2017 theo NĐ 47/2016/NĐ-CP</t>
  </si>
  <si>
    <t>Tổng QL, phụ cấp và BH thất nghiệp tháng 7/2017 theo NĐ 47/2017/NĐ-CP</t>
  </si>
  <si>
    <t>Nhu cầu thực hiện BHTN năm 2017</t>
  </si>
  <si>
    <t>22=21*6 tháng</t>
  </si>
  <si>
    <t>NGUỒN THỰC HIỆN CẢI CÁCH TIỀN LƯƠNG NĂM 2017</t>
  </si>
  <si>
    <t>50% tăng thu NSĐP (không kể tăng thu tiền sử dụng đất) thực hiện 2016 so dự toán Thủ tướng Chính phủ giao năm 2013</t>
  </si>
  <si>
    <t>Số tiết kiệm 10% chi thường xuyên dự toán năm 2017:</t>
  </si>
  <si>
    <t>Số thu được huy động từ nguồn để lại đơn vị năm 2017:</t>
  </si>
  <si>
    <t xml:space="preserve"> + Học phí</t>
  </si>
  <si>
    <t xml:space="preserve"> + Viện phí</t>
  </si>
  <si>
    <t xml:space="preserve"> + Nguồn thu khác</t>
  </si>
  <si>
    <t>Nguồn huy động từ các đơn vị chưa tự đảm bảo chi thường xuyên:</t>
  </si>
  <si>
    <r>
      <t xml:space="preserve">Nguồn huy động từ các đơn vị tự bảo đảm </t>
    </r>
    <r>
      <rPr>
        <b/>
        <sz val="13"/>
        <color theme="1"/>
        <rFont val="Times New Roman"/>
        <family val="1"/>
      </rPr>
      <t>(1)</t>
    </r>
    <r>
      <rPr>
        <sz val="13"/>
        <color theme="1"/>
        <rFont val="Times New Roman"/>
        <family val="1"/>
      </rPr>
      <t>:</t>
    </r>
  </si>
  <si>
    <t>Nguồn thực hiện cải cách tiền lương năm 2016 chưa sử dụng hết chuyển sang năm 2017</t>
  </si>
  <si>
    <t>TÔNG NHU CẦU NĂM 2017</t>
  </si>
  <si>
    <t>Tổng nhu cầu kinh phí tăng thêm để thực hiện cải cách tiền lương theo Nghị định số 47/2017/NĐ-CP</t>
  </si>
  <si>
    <t>Quỹ tiền lương, phụ cấp tăng thêm đối với cán bộ công chức khu vực hành chính, sự nghiệp</t>
  </si>
  <si>
    <r>
      <t xml:space="preserve">Trong đó: nhu cầu tăng thêm đối với các đơn vị sự nghiệp tự đảm bảo </t>
    </r>
    <r>
      <rPr>
        <b/>
        <i/>
        <sz val="13"/>
        <color theme="1"/>
        <rFont val="Times New Roman"/>
        <family val="1"/>
      </rPr>
      <t>(1)</t>
    </r>
  </si>
  <si>
    <t>Hoạt động phí tăng thêm đối với đại biểu hội đồng nhân dân các cấp</t>
  </si>
  <si>
    <t>Kinh phí tăng thêm để thực hiện phụ cấp trách nhiệm đối với cấp ủy viên các cấp theo Quyết định số 169-QĐ/TW ngày 24/6/2008</t>
  </si>
  <si>
    <t>Kinh phí tăng thêm thực hiện chế độ bồi dưỡng phục vụ hoạt động cấp ủy thuộc cấp tỉnh theo Quy định số 3115-QĐ/VPTW</t>
  </si>
  <si>
    <t>Nhu cầu thực hiện một số loại phụ cấp, trợ cấp theo quy định</t>
  </si>
  <si>
    <t>GHI CHÚ</t>
  </si>
  <si>
    <r>
      <t xml:space="preserve">Kinh phí hỗ trợ chênh lệch tiền lương cho người có thu nhập thấp (Nghị định số 17/2015/NĐ-CP) và mức lương 1,21 (6 tháng đầu năm 2017) </t>
    </r>
    <r>
      <rPr>
        <b/>
        <sz val="13"/>
        <color theme="1"/>
        <rFont val="Times New Roman"/>
        <family val="1"/>
      </rPr>
      <t>(2)</t>
    </r>
  </si>
  <si>
    <t>Nội dung này đã được bố trí dự toán từ đầu năm 2017</t>
  </si>
  <si>
    <t>Nhu cầu kinh phí thực hiện chính sách tinh giản biên chế năm 2017 theo Nghị định số 108/2014/NĐ-CP ngày 20/11/2014 (Đối tượng đã được Bộ Nội vụ thẩm định)</t>
  </si>
  <si>
    <t>Nhu cầu kinh phí thực hiện chính sách nghỉ hưu trước tuổi năm 2017 theo Nghị định số 26/2015/NĐ-CP ngày 09/3/2015</t>
  </si>
  <si>
    <t>CHÊNH LỆCH NHU CẦU VÀ NGUỒN NĂM 2017</t>
  </si>
  <si>
    <t>NHU CẦU KINH PHÍ THỰC HIỆN CCTL NĂM 2017</t>
  </si>
  <si>
    <t>NGUỒN CCTL NĂM 2016 CHUYỂN SANG NĂM 2017</t>
  </si>
  <si>
    <t>TIẾT KIỆM 10% CHI THƯỜNG XUYÊN NĂM 2017</t>
  </si>
  <si>
    <t>SỞ GIÁO DỤC VÀ ĐÀO TẠO</t>
  </si>
  <si>
    <t>ĐƠN VỊ</t>
  </si>
  <si>
    <t>Đơn vị</t>
  </si>
  <si>
    <t>NGUỒN VÀ NHU CẦU KINH PHÍ ĐỂ THỰC HIỆN CẢI CÁCH 
TIỀN LƯƠNG NĂM 2017</t>
  </si>
  <si>
    <t xml:space="preserve"> NGUỒN VÀ NHU CẦU THỰC HIỆN NGHỊ ĐỊNH SỐ 47/2017/NĐ-CP NĂM 2017 </t>
  </si>
  <si>
    <t>Trường Cao đẳng Lý Tự Trọng TPHCM</t>
  </si>
  <si>
    <t>(Đính kèm Công văn số  4642/GDĐT-KHTC ngày  14 tháng   12 năm 2017 của Sở Giáo dục và Đào tạo)</t>
  </si>
  <si>
    <t>TRƯỜNG CAO ĐẲNG  LÝ TỰ TRỌNG</t>
  </si>
  <si>
    <t>CỘNG HÒA XÃ HỘI CHỦ NGHĨA VIỆT NAM</t>
  </si>
  <si>
    <t>Độc lập - Tự do - Hạnh phúc</t>
  </si>
  <si>
    <t>Ngày 18 tháng 12 năm 2017</t>
  </si>
  <si>
    <t>Hiệu Trưởng</t>
  </si>
  <si>
    <t>Phạm Hữu Lộc</t>
  </si>
  <si>
    <t>Nguyễn Thị Kim Dung</t>
  </si>
  <si>
    <t>Lập Bảng</t>
  </si>
  <si>
    <t>Phòng Kế hoạch - Tài chính</t>
  </si>
  <si>
    <t>Nguyễn Kính</t>
  </si>
  <si>
    <t>(Đính kèm Công văn số 4642/GDĐT-KHTC ngày  14  tháng  12  năm 2017 của Sở Giáo dục và Đào tạo)</t>
  </si>
  <si>
    <t>Phụ cấp thâm niên nghề</t>
  </si>
  <si>
    <t>14=15+16+20</t>
  </si>
  <si>
    <t xml:space="preserve">           SỞ GIÁO DỤC VÀ ĐÀO TẠO</t>
  </si>
  <si>
    <t xml:space="preserve">           THÀNH PHỐ HỒ CHÍ MINH</t>
  </si>
  <si>
    <t>TRƯỜNG CAO ĐẲNG LÝ TỰ TRỌNG</t>
  </si>
  <si>
    <t xml:space="preserve">          THÀNH PHỐ HỒ CHÍ MINH</t>
  </si>
  <si>
    <t>Trường Cao đẳng Lý Tự Trọng Tp Hồ Chí Minh</t>
  </si>
  <si>
    <t xml:space="preserve">  NGƯỜI LẬP BẢNG                                                  KẾ TOÁN TRƯỞNG</t>
  </si>
  <si>
    <t>HIỆU TRƯỞNG</t>
  </si>
  <si>
    <t>Hồng Mộng Tuyết Dung                                                            Nguyễn Kính</t>
  </si>
  <si>
    <t>BÁO CÁO NHU CẦU CHÊNH LỆCH SAU KHI ĐIỀU CHỈNH MỨC LƯƠNG CƠ SỞ TỪ 1,15 TRIỆU ĐỒNG/THÁNG LÊN 1,21 TRIỆU ĐỒNG/THÁNG ĐỂ BẢO LƯU MỨC LƯƠNG ĐỐI VỚI NGƯỜI THU NHẬP THẤP ĐÃ ĐIỀU CHỈNH THEO NGHỊ ĐỊNH 17/2015/NĐ-CP</t>
  </si>
  <si>
    <t>(Đính kèm Công văn số  4642/GDĐT-KHTC ngày 14  tháng   12  năm 2017 của Sở Giao dục và Đào tạo)</t>
  </si>
  <si>
    <r>
      <t xml:space="preserve">           SỞ GIÁO DỤC VÀ ĐÀO TẠO                                                                              </t>
    </r>
    <r>
      <rPr>
        <b/>
        <sz val="11"/>
        <color theme="1"/>
        <rFont val="Times New Roman"/>
        <family val="1"/>
      </rPr>
      <t>CỘNG HÒA XÃ HỘI CHỦ NGHĨA VIỆT NAM</t>
    </r>
  </si>
  <si>
    <r>
      <t xml:space="preserve">          THÀNH PHỐ HỒ CHÍ MINH                                                                                                 </t>
    </r>
    <r>
      <rPr>
        <b/>
        <sz val="11"/>
        <color theme="1"/>
        <rFont val="Times New Roman"/>
        <family val="1"/>
      </rPr>
      <t>Độc lập - Tự do - Hạnh phúc</t>
    </r>
  </si>
  <si>
    <t>(Đính kèm Công văn số  4642/GDĐT-KHTC ngày 14  tháng 12 năm 2017)</t>
  </si>
  <si>
    <t xml:space="preserve">          NGƯỜI LẬP BẢNG                                                  KẾ TOÁN TRƯỞNG</t>
  </si>
  <si>
    <t xml:space="preserve">       Hồng Mộng Tuyết Dung                                                               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</si>
</sst>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24" x14ac:knownFonts="1">
    <font>
      <sz val="13"/>
      <color theme="1"/>
      <name val="Times New Roman"/>
      <family val="2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160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/>
    <xf numFmtId="0" fontId="9" fillId="0" borderId="0" xfId="0" applyNumberFormat="1" applyFont="1" applyAlignment="1">
      <alignment horizontal="right"/>
    </xf>
    <xf numFmtId="2" fontId="12" fillId="0" borderId="1" xfId="0" applyNumberFormat="1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9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/>
    <xf numFmtId="0" fontId="10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justify" vertical="center" wrapText="1"/>
    </xf>
    <xf numFmtId="0" fontId="13" fillId="0" borderId="0" xfId="0" applyFont="1" applyBorder="1" applyAlignment="1">
      <alignment vertical="center"/>
    </xf>
    <xf numFmtId="0" fontId="10" fillId="0" borderId="0" xfId="0" applyFont="1" applyBorder="1"/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2" fontId="10" fillId="0" borderId="1" xfId="0" applyNumberFormat="1" applyFont="1" applyBorder="1" applyAlignment="1">
      <alignment vertical="center"/>
    </xf>
    <xf numFmtId="0" fontId="12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43" fontId="14" fillId="0" borderId="1" xfId="1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23" fillId="0" borderId="0" xfId="0" applyFont="1" applyAlignment="1"/>
    <xf numFmtId="0" fontId="14" fillId="0" borderId="0" xfId="0" quotePrefix="1" applyFont="1" applyAlignment="1">
      <alignment horizontal="left"/>
    </xf>
    <xf numFmtId="0" fontId="0" fillId="0" borderId="0" xfId="0"/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164" fontId="14" fillId="0" borderId="1" xfId="1" applyNumberFormat="1" applyFont="1" applyBorder="1" applyAlignment="1">
      <alignment vertical="center" wrapText="1"/>
    </xf>
    <xf numFmtId="165" fontId="14" fillId="0" borderId="1" xfId="1" applyNumberFormat="1" applyFont="1" applyBorder="1" applyAlignment="1">
      <alignment vertical="center" wrapText="1"/>
    </xf>
    <xf numFmtId="43" fontId="14" fillId="0" borderId="1" xfId="1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5" fillId="0" borderId="1" xfId="0" applyNumberFormat="1" applyFont="1" applyBorder="1" applyAlignment="1">
      <alignment vertical="center" wrapText="1"/>
    </xf>
    <xf numFmtId="43" fontId="15" fillId="0" borderId="1" xfId="1" applyFont="1" applyBorder="1" applyAlignment="1">
      <alignment vertical="center" wrapText="1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0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15" fillId="0" borderId="0" xfId="0" applyFont="1" applyAlignment="1"/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4" fillId="0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right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890881</xdr:colOff>
      <xdr:row>4</xdr:row>
      <xdr:rowOff>13921</xdr:rowOff>
    </xdr:from>
    <xdr:to>
      <xdr:col>1</xdr:col>
      <xdr:colOff>1875766</xdr:colOff>
      <xdr:row>4</xdr:row>
      <xdr:rowOff>15509</xdr:rowOff>
    </xdr:to>
    <xdr:cxnSp macro="">
      <xdr:nvCxnSpPr>
        <xdr:cNvPr id="3" name="Straight Connector 2"/>
        <xdr:cNvCxnSpPr/>
      </xdr:nvCxnSpPr>
      <xdr:spPr>
        <a:xfrm>
          <a:off x="1224256" y="852121"/>
          <a:ext cx="98488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57150</xdr:rowOff>
    </xdr:from>
    <xdr:to>
      <xdr:col>1</xdr:col>
      <xdr:colOff>1323975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981075" y="895350"/>
          <a:ext cx="8096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4</xdr:row>
      <xdr:rowOff>38100</xdr:rowOff>
    </xdr:from>
    <xdr:to>
      <xdr:col>1</xdr:col>
      <xdr:colOff>1685925</xdr:colOff>
      <xdr:row>4</xdr:row>
      <xdr:rowOff>47625</xdr:rowOff>
    </xdr:to>
    <xdr:cxnSp macro="">
      <xdr:nvCxnSpPr>
        <xdr:cNvPr id="2" name="Straight Connector 1"/>
        <xdr:cNvCxnSpPr/>
      </xdr:nvCxnSpPr>
      <xdr:spPr>
        <a:xfrm flipV="1">
          <a:off x="1200150" y="876300"/>
          <a:ext cx="7239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</xdr:row>
      <xdr:rowOff>85725</xdr:rowOff>
    </xdr:from>
    <xdr:to>
      <xdr:col>1</xdr:col>
      <xdr:colOff>1095375</xdr:colOff>
      <xdr:row>4</xdr:row>
      <xdr:rowOff>95250</xdr:rowOff>
    </xdr:to>
    <xdr:cxnSp macro="">
      <xdr:nvCxnSpPr>
        <xdr:cNvPr id="3" name="Straight Connector 2"/>
        <xdr:cNvCxnSpPr/>
      </xdr:nvCxnSpPr>
      <xdr:spPr>
        <a:xfrm flipV="1">
          <a:off x="876300" y="1076325"/>
          <a:ext cx="981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57150</xdr:rowOff>
    </xdr:from>
    <xdr:to>
      <xdr:col>1</xdr:col>
      <xdr:colOff>1266825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895350" y="895350"/>
          <a:ext cx="876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C7" zoomScaleNormal="100" workbookViewId="0">
      <selection activeCell="Q13" sqref="Q13"/>
    </sheetView>
  </sheetViews>
  <sheetFormatPr defaultColWidth="6.88671875" defaultRowHeight="11.25" x14ac:dyDescent="0.2"/>
  <cols>
    <col min="1" max="1" width="3.88671875" style="1" customWidth="1"/>
    <col min="2" max="2" width="32.5546875" style="1" customWidth="1"/>
    <col min="3" max="4" width="9.33203125" style="1" customWidth="1"/>
    <col min="5" max="5" width="7.33203125" style="1" customWidth="1"/>
    <col min="6" max="6" width="8.77734375" style="1" customWidth="1"/>
    <col min="7" max="7" width="7.88671875" style="1" customWidth="1"/>
    <col min="8" max="8" width="7.109375" style="1" customWidth="1"/>
    <col min="9" max="9" width="8" style="1" customWidth="1"/>
    <col min="10" max="10" width="7.5546875" style="1" customWidth="1"/>
    <col min="11" max="11" width="7.88671875" style="1" customWidth="1"/>
    <col min="12" max="12" width="6" style="1" customWidth="1"/>
    <col min="13" max="13" width="6.88671875" style="1" customWidth="1"/>
    <col min="14" max="14" width="6.33203125" style="1" customWidth="1"/>
    <col min="15" max="19" width="8" style="1" customWidth="1"/>
    <col min="20" max="16384" width="6.88671875" style="1"/>
  </cols>
  <sheetData>
    <row r="1" spans="1:19" ht="16.5" x14ac:dyDescent="0.25">
      <c r="B1" s="19" t="s">
        <v>111</v>
      </c>
      <c r="N1" s="130" t="s">
        <v>119</v>
      </c>
      <c r="O1" s="130"/>
      <c r="P1" s="130"/>
      <c r="Q1" s="130"/>
      <c r="R1" s="130"/>
      <c r="S1" s="130"/>
    </row>
    <row r="2" spans="1:19" ht="16.5" x14ac:dyDescent="0.25">
      <c r="B2" s="19" t="s">
        <v>48</v>
      </c>
      <c r="N2" s="131" t="s">
        <v>120</v>
      </c>
      <c r="O2" s="131"/>
      <c r="P2" s="131"/>
      <c r="Q2" s="131"/>
      <c r="R2" s="131"/>
      <c r="S2" s="131"/>
    </row>
    <row r="3" spans="1:19" ht="16.5" x14ac:dyDescent="0.25">
      <c r="B3" s="16" t="s">
        <v>118</v>
      </c>
      <c r="R3" s="17"/>
      <c r="S3" s="17" t="s">
        <v>42</v>
      </c>
    </row>
    <row r="4" spans="1:19" ht="16.5" x14ac:dyDescent="0.25">
      <c r="B4" s="34" t="s">
        <v>48</v>
      </c>
      <c r="S4" s="17"/>
    </row>
    <row r="5" spans="1:19" ht="12.75" customHeight="1" x14ac:dyDescent="0.25">
      <c r="B5" s="34"/>
      <c r="S5" s="17"/>
    </row>
    <row r="6" spans="1:19" s="2" customFormat="1" ht="21" customHeight="1" x14ac:dyDescent="0.2">
      <c r="A6" s="133" t="s">
        <v>61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</row>
    <row r="7" spans="1:19" s="2" customFormat="1" ht="16.5" x14ac:dyDescent="0.25">
      <c r="A7" s="134" t="s">
        <v>117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</row>
    <row r="8" spans="1:19" ht="16.5" x14ac:dyDescent="0.25">
      <c r="S8" s="11" t="s">
        <v>0</v>
      </c>
    </row>
    <row r="9" spans="1:19" s="5" customFormat="1" ht="35.25" customHeight="1" x14ac:dyDescent="0.25">
      <c r="A9" s="135" t="s">
        <v>1</v>
      </c>
      <c r="B9" s="135" t="s">
        <v>112</v>
      </c>
      <c r="C9" s="135" t="s">
        <v>62</v>
      </c>
      <c r="D9" s="135" t="s">
        <v>66</v>
      </c>
      <c r="E9" s="136" t="s">
        <v>67</v>
      </c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8"/>
    </row>
    <row r="10" spans="1:19" s="6" customFormat="1" ht="16.899999999999999" customHeight="1" x14ac:dyDescent="0.25">
      <c r="A10" s="135"/>
      <c r="B10" s="135"/>
      <c r="C10" s="135"/>
      <c r="D10" s="135"/>
      <c r="E10" s="135" t="s">
        <v>3</v>
      </c>
      <c r="F10" s="135" t="s">
        <v>63</v>
      </c>
      <c r="G10" s="135" t="s">
        <v>64</v>
      </c>
      <c r="H10" s="139" t="s">
        <v>4</v>
      </c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5" t="s">
        <v>65</v>
      </c>
    </row>
    <row r="11" spans="1:19" s="6" customFormat="1" ht="131.25" customHeight="1" x14ac:dyDescent="0.25">
      <c r="A11" s="135"/>
      <c r="B11" s="135"/>
      <c r="C11" s="135"/>
      <c r="D11" s="135"/>
      <c r="E11" s="135"/>
      <c r="F11" s="135"/>
      <c r="G11" s="135"/>
      <c r="H11" s="13" t="s">
        <v>5</v>
      </c>
      <c r="I11" s="13" t="s">
        <v>6</v>
      </c>
      <c r="J11" s="13" t="s">
        <v>7</v>
      </c>
      <c r="K11" s="13" t="s">
        <v>8</v>
      </c>
      <c r="L11" s="13" t="s">
        <v>9</v>
      </c>
      <c r="M11" s="13" t="s">
        <v>10</v>
      </c>
      <c r="N11" s="13" t="s">
        <v>11</v>
      </c>
      <c r="O11" s="13" t="s">
        <v>12</v>
      </c>
      <c r="P11" s="13" t="s">
        <v>13</v>
      </c>
      <c r="Q11" s="13" t="s">
        <v>44</v>
      </c>
      <c r="R11" s="13" t="s">
        <v>43</v>
      </c>
      <c r="S11" s="135"/>
    </row>
    <row r="12" spans="1:19" s="2" customFormat="1" ht="30.75" customHeight="1" x14ac:dyDescent="0.2">
      <c r="A12" s="14">
        <v>1</v>
      </c>
      <c r="B12" s="14">
        <v>2</v>
      </c>
      <c r="C12" s="14">
        <v>3</v>
      </c>
      <c r="D12" s="14">
        <v>4</v>
      </c>
      <c r="E12" s="14" t="s">
        <v>45</v>
      </c>
      <c r="F12" s="14">
        <v>6</v>
      </c>
      <c r="G12" s="14" t="s">
        <v>46</v>
      </c>
      <c r="H12" s="14">
        <v>8</v>
      </c>
      <c r="I12" s="14">
        <v>9</v>
      </c>
      <c r="J12" s="14">
        <v>10</v>
      </c>
      <c r="K12" s="14">
        <v>11</v>
      </c>
      <c r="L12" s="14">
        <v>12</v>
      </c>
      <c r="M12" s="14">
        <v>13</v>
      </c>
      <c r="N12" s="14">
        <v>14</v>
      </c>
      <c r="O12" s="14">
        <v>15</v>
      </c>
      <c r="P12" s="14">
        <v>16</v>
      </c>
      <c r="Q12" s="14">
        <v>17</v>
      </c>
      <c r="R12" s="14">
        <v>18</v>
      </c>
      <c r="S12" s="14">
        <v>19</v>
      </c>
    </row>
    <row r="13" spans="1:19" s="10" customFormat="1" ht="39.75" customHeight="1" x14ac:dyDescent="0.25">
      <c r="A13" s="8"/>
      <c r="B13" s="12" t="s">
        <v>116</v>
      </c>
      <c r="C13" s="9">
        <v>318</v>
      </c>
      <c r="D13" s="9">
        <v>290</v>
      </c>
      <c r="E13" s="9">
        <f>F13+G13+S13</f>
        <v>1987.651440005</v>
      </c>
      <c r="F13" s="39">
        <f>(939.639+36.69-35.91)*1.21</f>
        <v>1137.90699</v>
      </c>
      <c r="G13" s="39">
        <f>SUM(H13:R13)</f>
        <v>522.91759300000001</v>
      </c>
      <c r="H13" s="9"/>
      <c r="I13" s="39">
        <f>40*1.21</f>
        <v>48.4</v>
      </c>
      <c r="J13" s="39">
        <f>15.9633*1.21</f>
        <v>19.315593</v>
      </c>
      <c r="K13" s="39">
        <f>220*1.21</f>
        <v>266.2</v>
      </c>
      <c r="L13" s="9"/>
      <c r="M13" s="9"/>
      <c r="N13" s="9"/>
      <c r="O13" s="9">
        <f>0.3*7*1.21</f>
        <v>2.5409999999999999</v>
      </c>
      <c r="P13" s="9"/>
      <c r="Q13" s="39">
        <f>153*1.21</f>
        <v>185.13</v>
      </c>
      <c r="R13" s="9">
        <f>1.1*1.21</f>
        <v>1.331</v>
      </c>
      <c r="S13" s="39">
        <f>(F13+I13+J13+Q13)*23.5/100</f>
        <v>326.82685700499997</v>
      </c>
    </row>
    <row r="14" spans="1:19" s="6" customFormat="1" ht="12.75" customHeight="1" x14ac:dyDescent="0.25">
      <c r="A14" s="132"/>
      <c r="B14" s="132"/>
      <c r="C14" s="132"/>
      <c r="D14" s="132"/>
      <c r="E14" s="132"/>
    </row>
    <row r="15" spans="1:19" ht="16.5" customHeight="1" x14ac:dyDescent="0.2"/>
    <row r="16" spans="1:19" s="6" customFormat="1" ht="16.5" customHeight="1" x14ac:dyDescent="0.25">
      <c r="O16" s="130" t="s">
        <v>121</v>
      </c>
      <c r="P16" s="130"/>
      <c r="Q16" s="130"/>
      <c r="R16" s="130"/>
      <c r="S16" s="130"/>
    </row>
    <row r="17" spans="2:19" s="6" customFormat="1" ht="16.5" customHeight="1" x14ac:dyDescent="0.25">
      <c r="B17" s="130" t="s">
        <v>125</v>
      </c>
      <c r="C17" s="130"/>
      <c r="G17" s="130" t="s">
        <v>126</v>
      </c>
      <c r="H17" s="130"/>
      <c r="I17" s="130"/>
      <c r="J17" s="130"/>
      <c r="O17" s="130" t="s">
        <v>122</v>
      </c>
      <c r="P17" s="130"/>
      <c r="Q17" s="130"/>
      <c r="R17" s="130"/>
      <c r="S17" s="130"/>
    </row>
    <row r="18" spans="2:19" s="6" customFormat="1" ht="16.5" customHeight="1" x14ac:dyDescent="0.25">
      <c r="B18" s="40"/>
      <c r="C18" s="40"/>
      <c r="O18" s="40"/>
      <c r="P18" s="40"/>
      <c r="Q18" s="40"/>
      <c r="R18" s="40"/>
      <c r="S18" s="40"/>
    </row>
    <row r="19" spans="2:19" s="6" customFormat="1" ht="16.5" customHeight="1" x14ac:dyDescent="0.25">
      <c r="B19" s="40"/>
      <c r="C19" s="40"/>
      <c r="O19" s="40"/>
      <c r="P19" s="40"/>
      <c r="Q19" s="40"/>
      <c r="R19" s="40"/>
      <c r="S19" s="40"/>
    </row>
    <row r="20" spans="2:19" s="6" customFormat="1" ht="16.5" customHeight="1" x14ac:dyDescent="0.25">
      <c r="B20" s="40"/>
      <c r="C20" s="40"/>
      <c r="O20" s="40"/>
      <c r="P20" s="40"/>
      <c r="Q20" s="40"/>
      <c r="R20" s="40"/>
      <c r="S20" s="40"/>
    </row>
    <row r="21" spans="2:19" s="6" customFormat="1" ht="16.5" customHeight="1" x14ac:dyDescent="0.25">
      <c r="B21" s="40"/>
      <c r="C21" s="40"/>
      <c r="O21" s="40"/>
      <c r="P21" s="40"/>
      <c r="Q21" s="40"/>
      <c r="R21" s="40"/>
      <c r="S21" s="40"/>
    </row>
    <row r="22" spans="2:19" s="6" customFormat="1" ht="16.5" customHeight="1" x14ac:dyDescent="0.25">
      <c r="B22" s="40"/>
      <c r="C22" s="40"/>
      <c r="O22" s="40"/>
      <c r="P22" s="40"/>
      <c r="Q22" s="40"/>
      <c r="R22" s="40"/>
      <c r="S22" s="40"/>
    </row>
    <row r="23" spans="2:19" s="6" customFormat="1" ht="16.5" customHeight="1" x14ac:dyDescent="0.25">
      <c r="B23" s="40"/>
      <c r="C23" s="40"/>
      <c r="O23" s="40"/>
      <c r="P23" s="40"/>
      <c r="Q23" s="40"/>
      <c r="R23" s="40"/>
      <c r="S23" s="40"/>
    </row>
    <row r="24" spans="2:19" s="6" customFormat="1" ht="16.5" customHeight="1" x14ac:dyDescent="0.25">
      <c r="B24" s="130" t="s">
        <v>124</v>
      </c>
      <c r="C24" s="130"/>
      <c r="G24" s="130" t="s">
        <v>127</v>
      </c>
      <c r="H24" s="130"/>
      <c r="I24" s="130"/>
      <c r="J24" s="130"/>
      <c r="O24" s="130" t="s">
        <v>123</v>
      </c>
      <c r="P24" s="130"/>
      <c r="Q24" s="130"/>
      <c r="R24" s="130"/>
      <c r="S24" s="130"/>
    </row>
    <row r="25" spans="2:19" s="6" customFormat="1" ht="15.75" x14ac:dyDescent="0.25"/>
  </sheetData>
  <mergeCells count="22">
    <mergeCell ref="E9:S9"/>
    <mergeCell ref="E10:E11"/>
    <mergeCell ref="F10:F11"/>
    <mergeCell ref="G10:G11"/>
    <mergeCell ref="H10:R10"/>
    <mergeCell ref="S10:S11"/>
    <mergeCell ref="B17:C17"/>
    <mergeCell ref="B24:C24"/>
    <mergeCell ref="G17:J17"/>
    <mergeCell ref="G24:J24"/>
    <mergeCell ref="N1:S1"/>
    <mergeCell ref="N2:S2"/>
    <mergeCell ref="O16:S16"/>
    <mergeCell ref="O17:S17"/>
    <mergeCell ref="O24:S24"/>
    <mergeCell ref="A14:E14"/>
    <mergeCell ref="A6:S6"/>
    <mergeCell ref="A7:S7"/>
    <mergeCell ref="A9:A11"/>
    <mergeCell ref="B9:B11"/>
    <mergeCell ref="C9:C11"/>
    <mergeCell ref="D9:D11"/>
  </mergeCells>
  <pageMargins left="0.46" right="0.26" top="0.38" bottom="0.34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C7" workbookViewId="0">
      <selection activeCell="O13" sqref="O13"/>
    </sheetView>
  </sheetViews>
  <sheetFormatPr defaultColWidth="6.88671875" defaultRowHeight="11.25" x14ac:dyDescent="0.2"/>
  <cols>
    <col min="1" max="1" width="3.88671875" style="1" customWidth="1"/>
    <col min="2" max="2" width="32" style="1" customWidth="1"/>
    <col min="3" max="3" width="10.109375" style="1" customWidth="1"/>
    <col min="4" max="4" width="8.44140625" style="1" customWidth="1"/>
    <col min="5" max="5" width="8" style="1" customWidth="1"/>
    <col min="6" max="6" width="6.109375" style="1" customWidth="1"/>
    <col min="7" max="7" width="6.6640625" style="1" customWidth="1"/>
    <col min="8" max="8" width="7.6640625" style="1" customWidth="1"/>
    <col min="9" max="9" width="7.88671875" style="1" customWidth="1"/>
    <col min="10" max="10" width="7" style="1" customWidth="1"/>
    <col min="11" max="11" width="8" style="1" customWidth="1"/>
    <col min="12" max="12" width="6.77734375" style="1" customWidth="1"/>
    <col min="13" max="13" width="6.44140625" style="1" customWidth="1"/>
    <col min="14" max="14" width="6.6640625" style="1" customWidth="1"/>
    <col min="15" max="15" width="7.21875" style="1" customWidth="1"/>
    <col min="16" max="16" width="6.33203125" style="1" customWidth="1"/>
    <col min="17" max="17" width="8" style="1" customWidth="1"/>
    <col min="18" max="18" width="8.6640625" style="1" customWidth="1"/>
    <col min="19" max="19" width="8.88671875" style="1" customWidth="1"/>
    <col min="20" max="16384" width="6.88671875" style="1"/>
  </cols>
  <sheetData>
    <row r="1" spans="1:19" ht="16.5" x14ac:dyDescent="0.25">
      <c r="B1" s="33" t="s">
        <v>111</v>
      </c>
      <c r="N1" s="130" t="s">
        <v>119</v>
      </c>
      <c r="O1" s="130"/>
      <c r="P1" s="130"/>
      <c r="Q1" s="130"/>
      <c r="R1" s="130"/>
      <c r="S1" s="130"/>
    </row>
    <row r="2" spans="1:19" ht="16.5" x14ac:dyDescent="0.25">
      <c r="B2" s="33" t="s">
        <v>48</v>
      </c>
      <c r="N2" s="131" t="s">
        <v>120</v>
      </c>
      <c r="O2" s="131"/>
      <c r="P2" s="131"/>
      <c r="Q2" s="131"/>
      <c r="R2" s="131"/>
      <c r="S2" s="131"/>
    </row>
    <row r="3" spans="1:19" ht="16.5" x14ac:dyDescent="0.25">
      <c r="B3" s="34" t="s">
        <v>118</v>
      </c>
      <c r="Q3" s="17"/>
      <c r="S3" s="17" t="s">
        <v>47</v>
      </c>
    </row>
    <row r="4" spans="1:19" ht="16.5" x14ac:dyDescent="0.25">
      <c r="B4" s="34" t="s">
        <v>48</v>
      </c>
      <c r="Q4" s="17"/>
      <c r="S4" s="17"/>
    </row>
    <row r="5" spans="1:19" ht="16.5" x14ac:dyDescent="0.25">
      <c r="Q5" s="17"/>
      <c r="S5" s="17"/>
    </row>
    <row r="6" spans="1:19" s="2" customFormat="1" ht="21" customHeight="1" x14ac:dyDescent="0.2">
      <c r="A6" s="133" t="s">
        <v>61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</row>
    <row r="7" spans="1:19" s="2" customFormat="1" ht="16.5" x14ac:dyDescent="0.25">
      <c r="A7" s="134" t="s">
        <v>128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</row>
    <row r="8" spans="1:19" ht="16.5" x14ac:dyDescent="0.25">
      <c r="P8" s="140" t="s">
        <v>0</v>
      </c>
      <c r="Q8" s="140"/>
      <c r="R8" s="140"/>
      <c r="S8" s="140"/>
    </row>
    <row r="9" spans="1:19" s="5" customFormat="1" ht="30.6" customHeight="1" x14ac:dyDescent="0.25">
      <c r="A9" s="135" t="s">
        <v>1</v>
      </c>
      <c r="B9" s="135" t="s">
        <v>112</v>
      </c>
      <c r="C9" s="136" t="s">
        <v>70</v>
      </c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8"/>
      <c r="R9" s="141" t="s">
        <v>51</v>
      </c>
      <c r="S9" s="144" t="s">
        <v>52</v>
      </c>
    </row>
    <row r="10" spans="1:19" s="6" customFormat="1" ht="16.899999999999999" customHeight="1" x14ac:dyDescent="0.25">
      <c r="A10" s="135"/>
      <c r="B10" s="135"/>
      <c r="C10" s="135" t="s">
        <v>3</v>
      </c>
      <c r="D10" s="135" t="s">
        <v>63</v>
      </c>
      <c r="E10" s="135" t="s">
        <v>64</v>
      </c>
      <c r="F10" s="139" t="s">
        <v>4</v>
      </c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5" t="s">
        <v>68</v>
      </c>
      <c r="R10" s="142"/>
      <c r="S10" s="145"/>
    </row>
    <row r="11" spans="1:19" s="6" customFormat="1" ht="136.5" customHeight="1" x14ac:dyDescent="0.25">
      <c r="A11" s="135"/>
      <c r="B11" s="135"/>
      <c r="C11" s="135"/>
      <c r="D11" s="135"/>
      <c r="E11" s="135"/>
      <c r="F11" s="7" t="s">
        <v>5</v>
      </c>
      <c r="G11" s="7" t="s">
        <v>6</v>
      </c>
      <c r="H11" s="7" t="s">
        <v>7</v>
      </c>
      <c r="I11" s="7" t="s">
        <v>8</v>
      </c>
      <c r="J11" s="7" t="s">
        <v>9</v>
      </c>
      <c r="K11" s="7" t="s">
        <v>10</v>
      </c>
      <c r="L11" s="7" t="s">
        <v>11</v>
      </c>
      <c r="M11" s="7" t="s">
        <v>12</v>
      </c>
      <c r="N11" s="7" t="s">
        <v>13</v>
      </c>
      <c r="O11" s="7" t="s">
        <v>44</v>
      </c>
      <c r="P11" s="7" t="s">
        <v>43</v>
      </c>
      <c r="Q11" s="135"/>
      <c r="R11" s="143"/>
      <c r="S11" s="146"/>
    </row>
    <row r="12" spans="1:19" s="2" customFormat="1" ht="30.75" customHeight="1" x14ac:dyDescent="0.2">
      <c r="A12" s="4">
        <v>1</v>
      </c>
      <c r="B12" s="4">
        <v>2</v>
      </c>
      <c r="C12" s="15" t="s">
        <v>53</v>
      </c>
      <c r="D12" s="4">
        <v>21</v>
      </c>
      <c r="E12" s="15" t="s">
        <v>54</v>
      </c>
      <c r="F12" s="4">
        <v>23</v>
      </c>
      <c r="G12" s="4">
        <v>24</v>
      </c>
      <c r="H12" s="4">
        <v>25</v>
      </c>
      <c r="I12" s="4">
        <v>26</v>
      </c>
      <c r="J12" s="4">
        <v>27</v>
      </c>
      <c r="K12" s="4">
        <v>28</v>
      </c>
      <c r="L12" s="4">
        <v>29</v>
      </c>
      <c r="M12" s="4">
        <v>30</v>
      </c>
      <c r="N12" s="4">
        <v>31</v>
      </c>
      <c r="O12" s="4">
        <v>32</v>
      </c>
      <c r="P12" s="4">
        <v>33</v>
      </c>
      <c r="Q12" s="4">
        <v>34</v>
      </c>
      <c r="R12" s="22" t="s">
        <v>59</v>
      </c>
      <c r="S12" s="15" t="s">
        <v>69</v>
      </c>
    </row>
    <row r="13" spans="1:19" s="10" customFormat="1" ht="39.75" customHeight="1" x14ac:dyDescent="0.25">
      <c r="A13" s="8"/>
      <c r="B13" s="12" t="s">
        <v>116</v>
      </c>
      <c r="C13" s="39">
        <f>D13+E13+Q13</f>
        <v>2135.4932826499999</v>
      </c>
      <c r="D13" s="39">
        <f>(939.639+36.69-35.91)*1.3</f>
        <v>1222.5446999999999</v>
      </c>
      <c r="E13" s="39">
        <f>SUM(F13:P13)</f>
        <v>561.81228999999996</v>
      </c>
      <c r="F13" s="9"/>
      <c r="G13" s="39">
        <f>40*1.3</f>
        <v>52</v>
      </c>
      <c r="H13" s="39">
        <f>15.9633*1.3</f>
        <v>20.752290000000002</v>
      </c>
      <c r="I13" s="39">
        <f>220*1.3</f>
        <v>286</v>
      </c>
      <c r="J13" s="9"/>
      <c r="K13" s="9"/>
      <c r="L13" s="9"/>
      <c r="M13" s="9">
        <f>0.3*7*1.3</f>
        <v>2.7300000000000004</v>
      </c>
      <c r="N13" s="9"/>
      <c r="O13" s="39">
        <f>153*1.3</f>
        <v>198.9</v>
      </c>
      <c r="P13" s="9">
        <f>1.1*1.3</f>
        <v>1.4300000000000002</v>
      </c>
      <c r="Q13" s="39">
        <f>(D13+G13+H13+O13)*23.5/100</f>
        <v>351.13629264999997</v>
      </c>
      <c r="R13" s="39">
        <f>C13-'2a-1 '!E13</f>
        <v>147.84184264499982</v>
      </c>
      <c r="S13" s="39">
        <f>R13*6</f>
        <v>887.05105586999889</v>
      </c>
    </row>
    <row r="14" spans="1:19" s="6" customFormat="1" ht="14.25" customHeight="1" x14ac:dyDescent="0.25">
      <c r="A14" s="24"/>
      <c r="B14" s="25"/>
      <c r="C14" s="26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19" s="6" customFormat="1" ht="16.5" customHeight="1" x14ac:dyDescent="0.25">
      <c r="O15" s="130" t="s">
        <v>121</v>
      </c>
      <c r="P15" s="130"/>
      <c r="Q15" s="130"/>
      <c r="R15" s="130"/>
      <c r="S15" s="130"/>
    </row>
    <row r="16" spans="1:19" s="6" customFormat="1" ht="16.5" customHeight="1" x14ac:dyDescent="0.25">
      <c r="B16" s="130" t="s">
        <v>125</v>
      </c>
      <c r="C16" s="130"/>
      <c r="G16" s="130" t="s">
        <v>126</v>
      </c>
      <c r="H16" s="130"/>
      <c r="I16" s="130"/>
      <c r="J16" s="130"/>
      <c r="O16" s="130" t="s">
        <v>122</v>
      </c>
      <c r="P16" s="130"/>
      <c r="Q16" s="130"/>
      <c r="R16" s="130"/>
      <c r="S16" s="130"/>
    </row>
    <row r="17" spans="2:19" s="6" customFormat="1" ht="16.5" customHeight="1" x14ac:dyDescent="0.25">
      <c r="B17" s="40"/>
      <c r="C17" s="40"/>
      <c r="O17" s="40"/>
      <c r="P17" s="40"/>
      <c r="Q17" s="40"/>
      <c r="R17" s="40"/>
      <c r="S17" s="40"/>
    </row>
    <row r="18" spans="2:19" s="6" customFormat="1" ht="16.5" customHeight="1" x14ac:dyDescent="0.25">
      <c r="B18" s="40"/>
      <c r="C18" s="40"/>
      <c r="O18" s="40"/>
      <c r="P18" s="40"/>
      <c r="Q18" s="40"/>
      <c r="R18" s="40"/>
      <c r="S18" s="40"/>
    </row>
    <row r="19" spans="2:19" s="6" customFormat="1" ht="16.5" customHeight="1" x14ac:dyDescent="0.25">
      <c r="B19" s="40"/>
      <c r="C19" s="40"/>
      <c r="O19" s="40"/>
      <c r="P19" s="40"/>
      <c r="Q19" s="40"/>
      <c r="R19" s="40"/>
      <c r="S19" s="40"/>
    </row>
    <row r="20" spans="2:19" s="6" customFormat="1" ht="16.5" customHeight="1" x14ac:dyDescent="0.25">
      <c r="B20" s="40"/>
      <c r="C20" s="40"/>
      <c r="O20" s="40"/>
      <c r="P20" s="40"/>
      <c r="Q20" s="40"/>
      <c r="R20" s="40"/>
      <c r="S20" s="40"/>
    </row>
    <row r="21" spans="2:19" s="6" customFormat="1" ht="16.5" customHeight="1" x14ac:dyDescent="0.25">
      <c r="B21" s="40"/>
      <c r="C21" s="40"/>
      <c r="O21" s="40"/>
      <c r="P21" s="40"/>
      <c r="Q21" s="40"/>
      <c r="R21" s="40"/>
      <c r="S21" s="40"/>
    </row>
    <row r="22" spans="2:19" s="6" customFormat="1" ht="16.5" customHeight="1" x14ac:dyDescent="0.25">
      <c r="B22" s="40"/>
      <c r="C22" s="40"/>
      <c r="O22" s="40"/>
      <c r="P22" s="40"/>
      <c r="Q22" s="40"/>
      <c r="R22" s="40"/>
      <c r="S22" s="40"/>
    </row>
    <row r="23" spans="2:19" s="6" customFormat="1" ht="16.5" customHeight="1" x14ac:dyDescent="0.25">
      <c r="B23" s="130" t="s">
        <v>124</v>
      </c>
      <c r="C23" s="130"/>
      <c r="G23" s="130" t="s">
        <v>127</v>
      </c>
      <c r="H23" s="130"/>
      <c r="I23" s="130"/>
      <c r="J23" s="130"/>
      <c r="O23" s="130" t="s">
        <v>123</v>
      </c>
      <c r="P23" s="130"/>
      <c r="Q23" s="130"/>
      <c r="R23" s="130"/>
      <c r="S23" s="130"/>
    </row>
  </sheetData>
  <mergeCells count="22">
    <mergeCell ref="P8:S8"/>
    <mergeCell ref="A7:S7"/>
    <mergeCell ref="R9:R11"/>
    <mergeCell ref="S9:S11"/>
    <mergeCell ref="F10:P10"/>
    <mergeCell ref="Q10:Q11"/>
    <mergeCell ref="B23:C23"/>
    <mergeCell ref="G23:J23"/>
    <mergeCell ref="O23:S23"/>
    <mergeCell ref="N1:S1"/>
    <mergeCell ref="N2:S2"/>
    <mergeCell ref="O15:S15"/>
    <mergeCell ref="B16:C16"/>
    <mergeCell ref="G16:J16"/>
    <mergeCell ref="O16:S16"/>
    <mergeCell ref="A6:Q6"/>
    <mergeCell ref="A9:A11"/>
    <mergeCell ref="B9:B11"/>
    <mergeCell ref="C9:Q9"/>
    <mergeCell ref="C10:C11"/>
    <mergeCell ref="D10:D11"/>
    <mergeCell ref="E10:E11"/>
  </mergeCells>
  <pageMargins left="0.53" right="0.46" top="0.36" bottom="0.22" header="0.3" footer="0.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7" workbookViewId="0">
      <selection activeCell="G11" sqref="G11"/>
    </sheetView>
  </sheetViews>
  <sheetFormatPr defaultRowHeight="15" x14ac:dyDescent="0.25"/>
  <cols>
    <col min="1" max="1" width="5.44140625" style="3" customWidth="1"/>
    <col min="2" max="2" width="26.88671875" style="3" customWidth="1"/>
    <col min="3" max="3" width="16.77734375" style="3" customWidth="1"/>
    <col min="4" max="4" width="16.109375" style="3" customWidth="1"/>
    <col min="5" max="5" width="14.6640625" style="3" customWidth="1"/>
    <col min="6" max="6" width="17.5546875" style="3" customWidth="1"/>
    <col min="7" max="7" width="13.88671875" style="3" customWidth="1"/>
    <col min="8" max="16384" width="8.88671875" style="3"/>
  </cols>
  <sheetData>
    <row r="1" spans="1:9" ht="16.5" x14ac:dyDescent="0.25">
      <c r="A1" s="147" t="s">
        <v>131</v>
      </c>
      <c r="B1" s="147"/>
      <c r="C1" s="45"/>
      <c r="D1" s="67" t="s">
        <v>119</v>
      </c>
      <c r="E1" s="65"/>
      <c r="F1" s="65"/>
      <c r="G1" s="51" t="s">
        <v>16</v>
      </c>
      <c r="H1" s="45"/>
      <c r="I1" s="45"/>
    </row>
    <row r="2" spans="1:9" ht="16.5" x14ac:dyDescent="0.25">
      <c r="A2" s="147" t="s">
        <v>132</v>
      </c>
      <c r="B2" s="147"/>
      <c r="C2" s="45"/>
      <c r="D2" s="149" t="s">
        <v>120</v>
      </c>
      <c r="E2" s="149"/>
      <c r="F2" s="149"/>
      <c r="G2" s="46"/>
      <c r="H2" s="45"/>
      <c r="I2" s="45"/>
    </row>
    <row r="3" spans="1:9" ht="16.5" x14ac:dyDescent="0.25">
      <c r="A3" s="148" t="s">
        <v>133</v>
      </c>
      <c r="B3" s="148"/>
      <c r="C3" s="45"/>
      <c r="D3" s="45"/>
      <c r="E3" s="45"/>
      <c r="F3" s="45"/>
      <c r="G3" s="46"/>
      <c r="H3" s="45"/>
      <c r="I3" s="45"/>
    </row>
    <row r="4" spans="1:9" ht="16.5" customHeight="1" x14ac:dyDescent="0.25">
      <c r="A4" s="64" t="s">
        <v>134</v>
      </c>
      <c r="B4" s="64"/>
      <c r="C4" s="45"/>
      <c r="D4" s="45"/>
      <c r="E4" s="45"/>
      <c r="F4" s="45"/>
      <c r="G4" s="46"/>
      <c r="H4" s="45"/>
      <c r="I4" s="45"/>
    </row>
    <row r="5" spans="1:9" ht="19.5" customHeight="1" x14ac:dyDescent="0.25">
      <c r="A5" s="45"/>
      <c r="B5" s="53"/>
      <c r="C5" s="45"/>
      <c r="D5" s="45"/>
      <c r="E5" s="45"/>
      <c r="F5" s="45"/>
      <c r="G5" s="46"/>
      <c r="H5" s="45"/>
      <c r="I5" s="45"/>
    </row>
    <row r="6" spans="1:9" ht="76.5" customHeight="1" x14ac:dyDescent="0.25">
      <c r="A6" s="150" t="s">
        <v>139</v>
      </c>
      <c r="B6" s="150"/>
      <c r="C6" s="150"/>
      <c r="D6" s="150"/>
      <c r="E6" s="150"/>
      <c r="F6" s="150"/>
      <c r="G6" s="150"/>
      <c r="H6" s="48"/>
      <c r="I6" s="48"/>
    </row>
    <row r="7" spans="1:9" s="18" customFormat="1" ht="17.25" x14ac:dyDescent="0.25">
      <c r="A7" s="151" t="s">
        <v>140</v>
      </c>
      <c r="B7" s="151"/>
      <c r="C7" s="151"/>
      <c r="D7" s="151"/>
      <c r="E7" s="151"/>
      <c r="F7" s="151"/>
      <c r="G7" s="151"/>
      <c r="H7" s="49"/>
      <c r="I7" s="49"/>
    </row>
    <row r="8" spans="1:9" s="20" customFormat="1" ht="22.5" customHeight="1" x14ac:dyDescent="0.25">
      <c r="A8" s="52"/>
      <c r="B8" s="52"/>
      <c r="C8" s="52"/>
      <c r="D8" s="52"/>
      <c r="E8" s="52"/>
      <c r="F8" s="52"/>
      <c r="G8" s="50" t="s">
        <v>0</v>
      </c>
      <c r="H8" s="52"/>
      <c r="I8" s="52"/>
    </row>
    <row r="9" spans="1:9" s="18" customFormat="1" ht="115.5" x14ac:dyDescent="0.25">
      <c r="A9" s="54" t="s">
        <v>1</v>
      </c>
      <c r="B9" s="54" t="s">
        <v>113</v>
      </c>
      <c r="C9" s="54" t="s">
        <v>73</v>
      </c>
      <c r="D9" s="54" t="s">
        <v>72</v>
      </c>
      <c r="E9" s="54" t="s">
        <v>17</v>
      </c>
      <c r="F9" s="54" t="s">
        <v>49</v>
      </c>
      <c r="G9" s="54" t="s">
        <v>74</v>
      </c>
      <c r="H9" s="53"/>
      <c r="I9" s="53"/>
    </row>
    <row r="10" spans="1:9" s="18" customFormat="1" ht="37.5" customHeight="1" x14ac:dyDescent="0.25">
      <c r="A10" s="55">
        <v>1</v>
      </c>
      <c r="B10" s="55">
        <v>2</v>
      </c>
      <c r="C10" s="55">
        <v>3</v>
      </c>
      <c r="D10" s="55">
        <v>4</v>
      </c>
      <c r="E10" s="55">
        <v>5</v>
      </c>
      <c r="F10" s="55">
        <v>6</v>
      </c>
      <c r="G10" s="55" t="s">
        <v>71</v>
      </c>
      <c r="H10" s="52"/>
      <c r="I10" s="52"/>
    </row>
    <row r="11" spans="1:9" s="18" customFormat="1" ht="37.5" customHeight="1" x14ac:dyDescent="0.25">
      <c r="A11" s="55"/>
      <c r="B11" s="61" t="s">
        <v>135</v>
      </c>
      <c r="C11" s="56">
        <v>14</v>
      </c>
      <c r="D11" s="56">
        <v>31.649000000000001</v>
      </c>
      <c r="E11" s="56">
        <v>0</v>
      </c>
      <c r="F11" s="62">
        <f>D11*0.032</f>
        <v>1.0127680000000001</v>
      </c>
      <c r="G11" s="63">
        <f>F11*6</f>
        <v>6.0766080000000002</v>
      </c>
      <c r="H11" s="52"/>
      <c r="I11" s="52"/>
    </row>
    <row r="12" spans="1:9" s="18" customFormat="1" ht="18" customHeight="1" x14ac:dyDescent="0.25">
      <c r="A12" s="152"/>
      <c r="B12" s="153"/>
      <c r="C12" s="153"/>
      <c r="D12" s="153"/>
      <c r="E12" s="153"/>
      <c r="F12" s="153"/>
      <c r="G12" s="153"/>
      <c r="H12" s="52"/>
      <c r="I12" s="52"/>
    </row>
    <row r="13" spans="1:9" s="18" customFormat="1" ht="18" customHeight="1" x14ac:dyDescent="0.25">
      <c r="A13" s="45"/>
      <c r="B13" s="45"/>
      <c r="C13" s="45"/>
      <c r="D13" s="58"/>
      <c r="E13" s="154" t="s">
        <v>121</v>
      </c>
      <c r="F13" s="154"/>
      <c r="G13" s="154"/>
      <c r="H13" s="45"/>
      <c r="I13" s="45"/>
    </row>
    <row r="14" spans="1:9" s="18" customFormat="1" ht="22.5" customHeight="1" x14ac:dyDescent="0.3">
      <c r="A14" s="45"/>
      <c r="B14" s="65" t="s">
        <v>136</v>
      </c>
      <c r="C14" s="65"/>
      <c r="D14" s="59"/>
      <c r="E14" s="155" t="s">
        <v>137</v>
      </c>
      <c r="F14" s="155"/>
      <c r="G14" s="155"/>
      <c r="H14" s="45"/>
      <c r="I14" s="45"/>
    </row>
    <row r="15" spans="1:9" s="18" customFormat="1" ht="16.5" customHeight="1" x14ac:dyDescent="0.25">
      <c r="A15" s="45"/>
      <c r="B15" s="45"/>
      <c r="C15" s="45"/>
      <c r="D15" s="60"/>
      <c r="E15" s="150"/>
      <c r="F15" s="150"/>
      <c r="G15" s="150"/>
      <c r="H15" s="45"/>
      <c r="I15" s="45"/>
    </row>
    <row r="16" spans="1:9" ht="11.25" customHeight="1" x14ac:dyDescent="0.25">
      <c r="D16" s="29"/>
      <c r="E16" s="36"/>
      <c r="F16" s="36"/>
      <c r="G16" s="36"/>
    </row>
    <row r="17" spans="2:7" ht="13.5" customHeight="1" x14ac:dyDescent="0.3">
      <c r="D17" s="30"/>
      <c r="E17" s="37"/>
      <c r="F17" s="37"/>
      <c r="G17" s="37"/>
    </row>
    <row r="18" spans="2:7" ht="18.75" customHeight="1" x14ac:dyDescent="0.25">
      <c r="D18" s="31"/>
      <c r="E18" s="35"/>
      <c r="F18" s="35"/>
      <c r="G18" s="35"/>
    </row>
    <row r="19" spans="2:7" ht="16.5" x14ac:dyDescent="0.25">
      <c r="B19" s="66" t="s">
        <v>138</v>
      </c>
      <c r="C19" s="45"/>
      <c r="D19" s="45"/>
      <c r="E19" s="148" t="s">
        <v>123</v>
      </c>
      <c r="F19" s="148"/>
      <c r="G19" s="148"/>
    </row>
  </sheetData>
  <mergeCells count="11">
    <mergeCell ref="A1:B1"/>
    <mergeCell ref="A2:B2"/>
    <mergeCell ref="A3:B3"/>
    <mergeCell ref="E19:G19"/>
    <mergeCell ref="D2:F2"/>
    <mergeCell ref="E15:G15"/>
    <mergeCell ref="A6:G6"/>
    <mergeCell ref="A7:G7"/>
    <mergeCell ref="A12:G12"/>
    <mergeCell ref="E13:G13"/>
    <mergeCell ref="E14:G14"/>
  </mergeCells>
  <pageMargins left="0.6" right="0.48" top="0.36" bottom="0.39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D1" workbookViewId="0">
      <selection activeCell="P31" sqref="P31"/>
    </sheetView>
  </sheetViews>
  <sheetFormatPr defaultColWidth="6.88671875" defaultRowHeight="15" x14ac:dyDescent="0.25"/>
  <cols>
    <col min="1" max="1" width="4.77734375" style="3" customWidth="1"/>
    <col min="2" max="2" width="31.6640625" style="3" customWidth="1"/>
    <col min="3" max="4" width="7" style="3" customWidth="1"/>
    <col min="5" max="5" width="7.33203125" style="3" hidden="1" customWidth="1"/>
    <col min="6" max="6" width="6.77734375" style="3" customWidth="1"/>
    <col min="7" max="7" width="9" style="3" customWidth="1"/>
    <col min="8" max="8" width="7.44140625" style="3" customWidth="1"/>
    <col min="9" max="9" width="8.33203125" style="3" customWidth="1"/>
    <col min="10" max="10" width="6.33203125" style="3" customWidth="1"/>
    <col min="11" max="11" width="5.21875" style="3" customWidth="1"/>
    <col min="12" max="12" width="6.33203125" style="3" customWidth="1"/>
    <col min="13" max="13" width="6.109375" style="3" customWidth="1"/>
    <col min="14" max="14" width="5.88671875" style="3" customWidth="1"/>
    <col min="15" max="15" width="7.6640625" style="3" customWidth="1"/>
    <col min="16" max="16" width="7.21875" style="3" customWidth="1"/>
    <col min="17" max="17" width="6.6640625" style="3" customWidth="1"/>
    <col min="18" max="18" width="5.21875" style="3" customWidth="1"/>
    <col min="19" max="19" width="5.88671875" style="3" customWidth="1"/>
    <col min="20" max="20" width="6.44140625" style="3" customWidth="1"/>
    <col min="21" max="21" width="6.88671875" style="3" customWidth="1"/>
    <col min="22" max="22" width="7.77734375" style="3" customWidth="1"/>
    <col min="23" max="23" width="8" style="3" customWidth="1"/>
    <col min="24" max="16384" width="6.88671875" style="3"/>
  </cols>
  <sheetData>
    <row r="1" spans="1:24" ht="16.5" x14ac:dyDescent="0.25">
      <c r="B1" s="33" t="s">
        <v>111</v>
      </c>
      <c r="Q1" s="41"/>
      <c r="R1" s="130" t="s">
        <v>119</v>
      </c>
      <c r="S1" s="130"/>
      <c r="T1" s="130"/>
      <c r="U1" s="130"/>
      <c r="V1" s="130"/>
      <c r="W1" s="130"/>
    </row>
    <row r="2" spans="1:24" ht="16.5" x14ac:dyDescent="0.25">
      <c r="B2" s="33" t="s">
        <v>48</v>
      </c>
      <c r="Q2" s="41"/>
      <c r="R2" s="131" t="s">
        <v>120</v>
      </c>
      <c r="S2" s="131"/>
      <c r="T2" s="131"/>
      <c r="U2" s="131"/>
      <c r="V2" s="131"/>
      <c r="W2" s="131"/>
    </row>
    <row r="3" spans="1:24" ht="16.5" x14ac:dyDescent="0.25">
      <c r="B3" s="34" t="s">
        <v>118</v>
      </c>
      <c r="W3" s="17" t="s">
        <v>18</v>
      </c>
    </row>
    <row r="4" spans="1:24" ht="16.5" x14ac:dyDescent="0.25">
      <c r="B4" s="34" t="s">
        <v>48</v>
      </c>
      <c r="W4" s="17"/>
    </row>
    <row r="5" spans="1:24" ht="11.25" customHeight="1" x14ac:dyDescent="0.25">
      <c r="B5" s="34"/>
      <c r="W5" s="17"/>
    </row>
    <row r="6" spans="1:24" ht="29.25" customHeight="1" x14ac:dyDescent="0.25">
      <c r="A6" s="150" t="s">
        <v>76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</row>
    <row r="7" spans="1:24" ht="13.9" customHeight="1" x14ac:dyDescent="0.25">
      <c r="A7" s="156" t="s">
        <v>75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</row>
    <row r="8" spans="1:24" ht="16.5" x14ac:dyDescent="0.25">
      <c r="V8" s="18"/>
      <c r="W8" s="11" t="s">
        <v>0</v>
      </c>
      <c r="X8" s="18"/>
    </row>
    <row r="9" spans="1:24" s="18" customFormat="1" ht="35.450000000000003" customHeight="1" x14ac:dyDescent="0.25">
      <c r="A9" s="135" t="s">
        <v>1</v>
      </c>
      <c r="B9" s="135" t="s">
        <v>113</v>
      </c>
      <c r="C9" s="135" t="s">
        <v>77</v>
      </c>
      <c r="D9" s="135"/>
      <c r="E9" s="135"/>
      <c r="F9" s="135" t="s">
        <v>78</v>
      </c>
      <c r="G9" s="135" t="s">
        <v>79</v>
      </c>
      <c r="H9" s="135" t="s">
        <v>80</v>
      </c>
      <c r="I9" s="135"/>
      <c r="J9" s="135"/>
      <c r="K9" s="135"/>
      <c r="L9" s="135"/>
      <c r="M9" s="135"/>
      <c r="N9" s="135"/>
      <c r="O9" s="135" t="s">
        <v>81</v>
      </c>
      <c r="P9" s="135"/>
      <c r="Q9" s="135"/>
      <c r="R9" s="135"/>
      <c r="S9" s="135"/>
      <c r="T9" s="135"/>
      <c r="U9" s="135"/>
      <c r="V9" s="135" t="s">
        <v>19</v>
      </c>
      <c r="W9" s="135" t="s">
        <v>82</v>
      </c>
    </row>
    <row r="10" spans="1:24" s="18" customFormat="1" ht="70.900000000000006" customHeight="1" x14ac:dyDescent="0.25">
      <c r="A10" s="135"/>
      <c r="B10" s="135"/>
      <c r="C10" s="135" t="s">
        <v>20</v>
      </c>
      <c r="D10" s="135" t="s">
        <v>60</v>
      </c>
      <c r="E10" s="135" t="s">
        <v>60</v>
      </c>
      <c r="F10" s="135"/>
      <c r="G10" s="135"/>
      <c r="H10" s="135" t="s">
        <v>21</v>
      </c>
      <c r="I10" s="135" t="s">
        <v>22</v>
      </c>
      <c r="J10" s="135" t="s">
        <v>23</v>
      </c>
      <c r="K10" s="139" t="s">
        <v>4</v>
      </c>
      <c r="L10" s="139"/>
      <c r="M10" s="139"/>
      <c r="N10" s="135" t="s">
        <v>24</v>
      </c>
      <c r="O10" s="135" t="s">
        <v>21</v>
      </c>
      <c r="P10" s="135" t="s">
        <v>22</v>
      </c>
      <c r="Q10" s="135" t="s">
        <v>23</v>
      </c>
      <c r="R10" s="139" t="s">
        <v>4</v>
      </c>
      <c r="S10" s="139"/>
      <c r="T10" s="139"/>
      <c r="U10" s="135" t="s">
        <v>24</v>
      </c>
      <c r="V10" s="135"/>
      <c r="W10" s="135"/>
    </row>
    <row r="11" spans="1:24" s="18" customFormat="1" ht="120.75" customHeight="1" x14ac:dyDescent="0.25">
      <c r="A11" s="135"/>
      <c r="B11" s="135"/>
      <c r="C11" s="135"/>
      <c r="D11" s="135"/>
      <c r="E11" s="135"/>
      <c r="F11" s="135"/>
      <c r="G11" s="135"/>
      <c r="H11" s="135"/>
      <c r="I11" s="135"/>
      <c r="J11" s="135"/>
      <c r="K11" s="32" t="s">
        <v>25</v>
      </c>
      <c r="L11" s="32" t="s">
        <v>26</v>
      </c>
      <c r="M11" s="32" t="s">
        <v>129</v>
      </c>
      <c r="N11" s="135"/>
      <c r="O11" s="135"/>
      <c r="P11" s="135"/>
      <c r="Q11" s="135"/>
      <c r="R11" s="32" t="s">
        <v>25</v>
      </c>
      <c r="S11" s="32" t="s">
        <v>26</v>
      </c>
      <c r="T11" s="32" t="s">
        <v>129</v>
      </c>
      <c r="U11" s="135"/>
      <c r="V11" s="135"/>
      <c r="W11" s="135"/>
    </row>
    <row r="12" spans="1:24" s="18" customFormat="1" ht="34.5" customHeight="1" x14ac:dyDescent="0.25">
      <c r="A12" s="32"/>
      <c r="B12" s="32"/>
      <c r="C12" s="32">
        <v>1</v>
      </c>
      <c r="D12" s="32">
        <v>3</v>
      </c>
      <c r="E12" s="32"/>
      <c r="F12" s="32">
        <v>5</v>
      </c>
      <c r="G12" s="32">
        <v>6</v>
      </c>
      <c r="H12" s="32" t="s">
        <v>55</v>
      </c>
      <c r="I12" s="32">
        <v>8</v>
      </c>
      <c r="J12" s="32">
        <v>9</v>
      </c>
      <c r="K12" s="32">
        <v>10</v>
      </c>
      <c r="L12" s="32">
        <v>11</v>
      </c>
      <c r="M12" s="32">
        <v>12</v>
      </c>
      <c r="N12" s="32">
        <v>13</v>
      </c>
      <c r="O12" s="32" t="s">
        <v>130</v>
      </c>
      <c r="P12" s="32">
        <v>15</v>
      </c>
      <c r="Q12" s="32">
        <v>16</v>
      </c>
      <c r="R12" s="32">
        <v>17</v>
      </c>
      <c r="S12" s="32">
        <v>18</v>
      </c>
      <c r="T12" s="32">
        <v>19</v>
      </c>
      <c r="U12" s="32">
        <v>20</v>
      </c>
      <c r="V12" s="32" t="s">
        <v>56</v>
      </c>
      <c r="W12" s="32" t="s">
        <v>83</v>
      </c>
    </row>
    <row r="13" spans="1:24" s="6" customFormat="1" ht="38.25" customHeight="1" x14ac:dyDescent="0.25">
      <c r="A13" s="32"/>
      <c r="B13" s="12" t="s">
        <v>116</v>
      </c>
      <c r="C13" s="32">
        <v>343</v>
      </c>
      <c r="D13" s="43">
        <f>(4388.77+4585.54+4366.5+4387.73)*2/100</f>
        <v>354.57080000000002</v>
      </c>
      <c r="E13" s="32">
        <f>4387.73*2/100</f>
        <v>87.754599999999996</v>
      </c>
      <c r="F13" s="32">
        <v>318</v>
      </c>
      <c r="G13" s="32">
        <v>290</v>
      </c>
      <c r="H13" s="43">
        <f>I13+J13+N13</f>
        <v>1404.6601088299999</v>
      </c>
      <c r="I13" s="43">
        <f>(939.639+36.69-35.91)*1.21</f>
        <v>1137.90699</v>
      </c>
      <c r="J13" s="43">
        <f>SUM(K13:M13)</f>
        <v>252.84559300000001</v>
      </c>
      <c r="K13" s="43">
        <f>40*1.21</f>
        <v>48.4</v>
      </c>
      <c r="L13" s="43">
        <f>15.9633*1.21</f>
        <v>19.315593</v>
      </c>
      <c r="M13" s="43">
        <f>153*1.21</f>
        <v>185.13</v>
      </c>
      <c r="N13" s="43">
        <f>(I13+J13)*1/100</f>
        <v>13.907525829999999</v>
      </c>
      <c r="O13" s="43">
        <f>P13+Q13+U13</f>
        <v>1509.1389598999999</v>
      </c>
      <c r="P13" s="43">
        <f>+(939.639+36.69-35.91)*1.3</f>
        <v>1222.5446999999999</v>
      </c>
      <c r="Q13" s="43">
        <f>SUM(R13:T13)</f>
        <v>271.65228999999999</v>
      </c>
      <c r="R13" s="43">
        <f>40*1.3</f>
        <v>52</v>
      </c>
      <c r="S13" s="43">
        <f>15.9633*1.3</f>
        <v>20.752290000000002</v>
      </c>
      <c r="T13" s="43">
        <f>153*1.3</f>
        <v>198.9</v>
      </c>
      <c r="U13" s="43">
        <f>(P13+Q13)*1/100</f>
        <v>14.941969899999998</v>
      </c>
      <c r="V13" s="44">
        <f>O13-H13</f>
        <v>104.47885107000002</v>
      </c>
      <c r="W13" s="43">
        <f>V13*6</f>
        <v>626.87310642000011</v>
      </c>
    </row>
    <row r="14" spans="1:24" ht="17.25" x14ac:dyDescent="0.25">
      <c r="A14" s="21"/>
      <c r="B14" s="18"/>
      <c r="C14" s="18"/>
      <c r="D14" s="18"/>
      <c r="E14" s="18"/>
      <c r="F14" s="18"/>
      <c r="G14" s="18"/>
      <c r="H14" s="18"/>
    </row>
    <row r="15" spans="1:24" s="6" customFormat="1" ht="16.5" customHeight="1" x14ac:dyDescent="0.25">
      <c r="P15" s="130" t="s">
        <v>121</v>
      </c>
      <c r="Q15" s="130"/>
      <c r="R15" s="130"/>
      <c r="S15" s="130"/>
      <c r="T15" s="130"/>
    </row>
    <row r="16" spans="1:24" s="6" customFormat="1" ht="16.5" customHeight="1" x14ac:dyDescent="0.25">
      <c r="B16" s="130" t="s">
        <v>125</v>
      </c>
      <c r="C16" s="130"/>
      <c r="D16" s="42"/>
      <c r="H16" s="130" t="s">
        <v>126</v>
      </c>
      <c r="I16" s="130"/>
      <c r="J16" s="130"/>
      <c r="K16" s="130"/>
      <c r="P16" s="130" t="s">
        <v>122</v>
      </c>
      <c r="Q16" s="130"/>
      <c r="R16" s="130"/>
      <c r="S16" s="130"/>
      <c r="T16" s="130"/>
    </row>
    <row r="17" spans="2:20" s="6" customFormat="1" ht="16.5" customHeight="1" x14ac:dyDescent="0.25">
      <c r="B17" s="40"/>
      <c r="C17" s="40"/>
      <c r="D17" s="40"/>
      <c r="P17" s="40"/>
      <c r="Q17" s="40"/>
      <c r="R17" s="40"/>
      <c r="S17" s="40"/>
      <c r="T17" s="40"/>
    </row>
    <row r="18" spans="2:20" s="6" customFormat="1" ht="16.5" customHeight="1" x14ac:dyDescent="0.25">
      <c r="B18" s="40"/>
      <c r="C18" s="40"/>
      <c r="D18" s="40"/>
      <c r="P18" s="40"/>
      <c r="Q18" s="40"/>
      <c r="R18" s="40"/>
      <c r="S18" s="40"/>
      <c r="T18" s="40"/>
    </row>
    <row r="19" spans="2:20" s="6" customFormat="1" ht="16.5" customHeight="1" x14ac:dyDescent="0.25">
      <c r="B19" s="40"/>
      <c r="C19" s="40"/>
      <c r="D19" s="40"/>
      <c r="P19" s="40"/>
      <c r="Q19" s="40"/>
      <c r="R19" s="40"/>
      <c r="S19" s="40"/>
      <c r="T19" s="40"/>
    </row>
    <row r="20" spans="2:20" s="6" customFormat="1" ht="16.5" customHeight="1" x14ac:dyDescent="0.25">
      <c r="B20" s="40"/>
      <c r="C20" s="40"/>
      <c r="D20" s="40"/>
      <c r="P20" s="40"/>
      <c r="Q20" s="40"/>
      <c r="R20" s="40"/>
      <c r="S20" s="40"/>
      <c r="T20" s="40"/>
    </row>
    <row r="21" spans="2:20" s="6" customFormat="1" ht="16.5" customHeight="1" x14ac:dyDescent="0.25">
      <c r="B21" s="40"/>
      <c r="C21" s="40"/>
      <c r="D21" s="40"/>
      <c r="P21" s="40"/>
      <c r="Q21" s="40"/>
      <c r="R21" s="40"/>
      <c r="S21" s="40"/>
      <c r="T21" s="40"/>
    </row>
    <row r="22" spans="2:20" s="6" customFormat="1" ht="16.5" customHeight="1" x14ac:dyDescent="0.25">
      <c r="B22" s="40"/>
      <c r="C22" s="40"/>
      <c r="D22" s="40"/>
      <c r="P22" s="40"/>
      <c r="Q22" s="40"/>
      <c r="R22" s="40"/>
      <c r="S22" s="40"/>
      <c r="T22" s="40"/>
    </row>
    <row r="23" spans="2:20" s="6" customFormat="1" ht="16.5" customHeight="1" x14ac:dyDescent="0.25">
      <c r="B23" s="130" t="s">
        <v>124</v>
      </c>
      <c r="C23" s="130"/>
      <c r="D23" s="42"/>
      <c r="H23" s="130" t="s">
        <v>127</v>
      </c>
      <c r="I23" s="130"/>
      <c r="J23" s="130"/>
      <c r="K23" s="130"/>
      <c r="P23" s="130" t="s">
        <v>123</v>
      </c>
      <c r="Q23" s="130"/>
      <c r="R23" s="130"/>
      <c r="S23" s="130"/>
      <c r="T23" s="130"/>
    </row>
  </sheetData>
  <mergeCells count="33">
    <mergeCell ref="B23:C23"/>
    <mergeCell ref="H23:K23"/>
    <mergeCell ref="P23:T23"/>
    <mergeCell ref="A6:W6"/>
    <mergeCell ref="A7:W7"/>
    <mergeCell ref="A9:A11"/>
    <mergeCell ref="B9:B11"/>
    <mergeCell ref="C9:E9"/>
    <mergeCell ref="F9:F11"/>
    <mergeCell ref="G9:G11"/>
    <mergeCell ref="H9:N9"/>
    <mergeCell ref="O9:U9"/>
    <mergeCell ref="V9:V11"/>
    <mergeCell ref="U10:U11"/>
    <mergeCell ref="W9:W11"/>
    <mergeCell ref="B16:C16"/>
    <mergeCell ref="H16:K16"/>
    <mergeCell ref="P16:T16"/>
    <mergeCell ref="E10:E11"/>
    <mergeCell ref="H10:H11"/>
    <mergeCell ref="I10:I11"/>
    <mergeCell ref="J10:J11"/>
    <mergeCell ref="K10:M10"/>
    <mergeCell ref="N10:N11"/>
    <mergeCell ref="O10:O11"/>
    <mergeCell ref="P10:P11"/>
    <mergeCell ref="Q10:Q11"/>
    <mergeCell ref="P15:T15"/>
    <mergeCell ref="R10:T10"/>
    <mergeCell ref="C10:C11"/>
    <mergeCell ref="R1:W1"/>
    <mergeCell ref="R2:W2"/>
    <mergeCell ref="D10:D11"/>
  </mergeCells>
  <pageMargins left="0.21" right="0.37" top="0.34" bottom="0.37" header="0.3" footer="0.3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25" workbookViewId="0">
      <selection activeCell="C35" sqref="C35"/>
    </sheetView>
  </sheetViews>
  <sheetFormatPr defaultRowHeight="15" x14ac:dyDescent="0.25"/>
  <cols>
    <col min="1" max="1" width="8.88671875" style="3"/>
    <col min="2" max="2" width="80.44140625" style="3" customWidth="1"/>
    <col min="3" max="3" width="11.44140625" style="3" customWidth="1"/>
    <col min="4" max="4" width="16.21875" style="3" customWidth="1"/>
    <col min="5" max="16384" width="8.88671875" style="3"/>
  </cols>
  <sheetData>
    <row r="1" spans="1:5" ht="19.5" customHeight="1" x14ac:dyDescent="0.25">
      <c r="A1" s="98" t="s">
        <v>141</v>
      </c>
      <c r="B1" s="83"/>
      <c r="C1" s="85"/>
      <c r="D1" s="85" t="s">
        <v>37</v>
      </c>
      <c r="E1" s="47"/>
    </row>
    <row r="2" spans="1:5" ht="19.5" customHeight="1" x14ac:dyDescent="0.25">
      <c r="A2" s="98" t="s">
        <v>142</v>
      </c>
      <c r="B2" s="84"/>
      <c r="C2" s="74"/>
      <c r="D2" s="74"/>
      <c r="E2" s="47"/>
    </row>
    <row r="3" spans="1:5" ht="19.5" customHeight="1" x14ac:dyDescent="0.25">
      <c r="A3" s="95" t="s">
        <v>133</v>
      </c>
      <c r="B3" s="84"/>
      <c r="C3" s="74"/>
      <c r="D3" s="74"/>
      <c r="E3" s="47"/>
    </row>
    <row r="4" spans="1:5" ht="19.5" customHeight="1" x14ac:dyDescent="0.25">
      <c r="A4" s="95" t="s">
        <v>134</v>
      </c>
      <c r="B4" s="84"/>
      <c r="C4" s="74"/>
      <c r="D4" s="74"/>
      <c r="E4" s="47"/>
    </row>
    <row r="5" spans="1:5" ht="19.5" customHeight="1" x14ac:dyDescent="0.25">
      <c r="A5" s="95"/>
      <c r="B5" s="84"/>
      <c r="C5" s="74"/>
      <c r="D5" s="74"/>
      <c r="E5" s="47"/>
    </row>
    <row r="6" spans="1:5" ht="16.5" customHeight="1" x14ac:dyDescent="0.25">
      <c r="A6" s="150" t="s">
        <v>114</v>
      </c>
      <c r="B6" s="150"/>
      <c r="C6" s="150"/>
      <c r="D6" s="150"/>
      <c r="E6" s="47"/>
    </row>
    <row r="7" spans="1:5" ht="16.5" x14ac:dyDescent="0.25">
      <c r="A7" s="156" t="s">
        <v>143</v>
      </c>
      <c r="B7" s="156"/>
      <c r="C7" s="156"/>
      <c r="D7" s="156"/>
      <c r="E7" s="47"/>
    </row>
    <row r="8" spans="1:5" s="18" customFormat="1" ht="16.5" x14ac:dyDescent="0.25">
      <c r="A8" s="69"/>
      <c r="B8" s="69"/>
      <c r="C8" s="82"/>
      <c r="D8" s="82" t="s">
        <v>50</v>
      </c>
      <c r="E8" s="52"/>
    </row>
    <row r="9" spans="1:5" s="18" customFormat="1" ht="16.5" x14ac:dyDescent="0.25">
      <c r="A9" s="77" t="s">
        <v>1</v>
      </c>
      <c r="B9" s="77" t="s">
        <v>2</v>
      </c>
      <c r="C9" s="77" t="s">
        <v>31</v>
      </c>
      <c r="D9" s="77" t="s">
        <v>102</v>
      </c>
      <c r="E9" s="52"/>
    </row>
    <row r="10" spans="1:5" s="18" customFormat="1" ht="16.5" x14ac:dyDescent="0.25">
      <c r="A10" s="78">
        <v>1</v>
      </c>
      <c r="B10" s="78">
        <v>2</v>
      </c>
      <c r="C10" s="78">
        <v>3</v>
      </c>
      <c r="D10" s="78">
        <v>4</v>
      </c>
      <c r="E10" s="52"/>
    </row>
    <row r="11" spans="1:5" s="18" customFormat="1" ht="16.5" x14ac:dyDescent="0.25">
      <c r="A11" s="77" t="s">
        <v>27</v>
      </c>
      <c r="B11" s="80" t="s">
        <v>84</v>
      </c>
      <c r="C11" s="100">
        <f>SUM(C12:C23)</f>
        <v>15915.42</v>
      </c>
      <c r="D11" s="79"/>
      <c r="E11" s="52"/>
    </row>
    <row r="12" spans="1:5" s="18" customFormat="1" ht="33" x14ac:dyDescent="0.25">
      <c r="A12" s="78">
        <v>1</v>
      </c>
      <c r="B12" s="79" t="s">
        <v>85</v>
      </c>
      <c r="C12" s="79"/>
      <c r="D12" s="79"/>
      <c r="E12" s="52"/>
    </row>
    <row r="13" spans="1:5" s="18" customFormat="1" ht="16.5" x14ac:dyDescent="0.25">
      <c r="A13" s="78">
        <v>2</v>
      </c>
      <c r="B13" s="79" t="s">
        <v>86</v>
      </c>
      <c r="C13" s="93">
        <v>3683.41</v>
      </c>
      <c r="D13" s="79"/>
      <c r="E13" s="52"/>
    </row>
    <row r="14" spans="1:5" s="18" customFormat="1" ht="16.5" x14ac:dyDescent="0.25">
      <c r="A14" s="78">
        <v>3</v>
      </c>
      <c r="B14" s="79" t="s">
        <v>87</v>
      </c>
      <c r="C14" s="79"/>
      <c r="D14" s="79"/>
      <c r="E14" s="52"/>
    </row>
    <row r="15" spans="1:5" s="18" customFormat="1" ht="16.5" x14ac:dyDescent="0.25">
      <c r="A15" s="78" t="s">
        <v>32</v>
      </c>
      <c r="B15" s="79" t="s">
        <v>92</v>
      </c>
      <c r="C15" s="79"/>
      <c r="D15" s="79"/>
      <c r="E15" s="52"/>
    </row>
    <row r="16" spans="1:5" s="18" customFormat="1" ht="16.5" x14ac:dyDescent="0.25">
      <c r="A16" s="78"/>
      <c r="B16" s="79" t="s">
        <v>88</v>
      </c>
      <c r="C16" s="92"/>
      <c r="D16" s="79"/>
      <c r="E16" s="52"/>
    </row>
    <row r="17" spans="1:5" s="18" customFormat="1" ht="16.5" x14ac:dyDescent="0.25">
      <c r="A17" s="78"/>
      <c r="B17" s="79" t="s">
        <v>89</v>
      </c>
      <c r="C17" s="79"/>
      <c r="D17" s="79"/>
      <c r="E17" s="52"/>
    </row>
    <row r="18" spans="1:5" s="18" customFormat="1" ht="16.5" x14ac:dyDescent="0.25">
      <c r="A18" s="78"/>
      <c r="B18" s="79" t="s">
        <v>90</v>
      </c>
      <c r="C18" s="92"/>
      <c r="D18" s="79"/>
      <c r="E18" s="52"/>
    </row>
    <row r="19" spans="1:5" s="18" customFormat="1" ht="16.5" x14ac:dyDescent="0.25">
      <c r="A19" s="78" t="s">
        <v>33</v>
      </c>
      <c r="B19" s="79" t="s">
        <v>91</v>
      </c>
      <c r="C19" s="79"/>
      <c r="D19" s="79"/>
      <c r="E19" s="52"/>
    </row>
    <row r="20" spans="1:5" s="18" customFormat="1" ht="16.5" x14ac:dyDescent="0.25">
      <c r="A20" s="78"/>
      <c r="B20" s="79" t="s">
        <v>88</v>
      </c>
      <c r="C20" s="92">
        <v>5361</v>
      </c>
      <c r="D20" s="79"/>
      <c r="E20" s="52"/>
    </row>
    <row r="21" spans="1:5" s="18" customFormat="1" ht="16.5" x14ac:dyDescent="0.25">
      <c r="A21" s="78"/>
      <c r="B21" s="79" t="s">
        <v>89</v>
      </c>
      <c r="C21" s="79"/>
      <c r="D21" s="79"/>
      <c r="E21" s="52"/>
    </row>
    <row r="22" spans="1:5" s="18" customFormat="1" ht="16.5" x14ac:dyDescent="0.25">
      <c r="A22" s="78"/>
      <c r="B22" s="79" t="s">
        <v>90</v>
      </c>
      <c r="C22" s="91"/>
      <c r="D22" s="79"/>
      <c r="E22" s="52"/>
    </row>
    <row r="23" spans="1:5" s="18" customFormat="1" ht="16.5" x14ac:dyDescent="0.25">
      <c r="A23" s="78">
        <v>4</v>
      </c>
      <c r="B23" s="79" t="s">
        <v>93</v>
      </c>
      <c r="C23" s="93">
        <v>6871.01</v>
      </c>
      <c r="D23" s="79"/>
      <c r="E23" s="52"/>
    </row>
    <row r="24" spans="1:5" s="18" customFormat="1" ht="32.25" customHeight="1" x14ac:dyDescent="0.25">
      <c r="A24" s="77" t="s">
        <v>28</v>
      </c>
      <c r="B24" s="80" t="s">
        <v>94</v>
      </c>
      <c r="C24" s="99">
        <f>C25+C31</f>
        <v>893.13105586999893</v>
      </c>
      <c r="D24" s="79"/>
      <c r="E24" s="52"/>
    </row>
    <row r="25" spans="1:5" s="18" customFormat="1" ht="33" x14ac:dyDescent="0.25">
      <c r="A25" s="77" t="s">
        <v>14</v>
      </c>
      <c r="B25" s="80" t="s">
        <v>95</v>
      </c>
      <c r="C25" s="121">
        <f>SUM(C26:C30)</f>
        <v>887.05105586999889</v>
      </c>
      <c r="D25" s="79"/>
      <c r="E25" s="52"/>
    </row>
    <row r="26" spans="1:5" s="28" customFormat="1" ht="16.5" x14ac:dyDescent="0.25">
      <c r="A26" s="78">
        <v>1</v>
      </c>
      <c r="B26" s="79" t="s">
        <v>96</v>
      </c>
      <c r="C26" s="93">
        <f>'2a-2'!S13</f>
        <v>887.05105586999889</v>
      </c>
      <c r="D26" s="79"/>
      <c r="E26" s="57"/>
    </row>
    <row r="27" spans="1:5" s="18" customFormat="1" ht="17.25" x14ac:dyDescent="0.25">
      <c r="A27" s="86"/>
      <c r="B27" s="81" t="s">
        <v>97</v>
      </c>
      <c r="C27" s="81"/>
      <c r="D27" s="81"/>
      <c r="E27" s="52"/>
    </row>
    <row r="28" spans="1:5" s="18" customFormat="1" ht="16.5" x14ac:dyDescent="0.25">
      <c r="A28" s="78">
        <v>2</v>
      </c>
      <c r="B28" s="79" t="s">
        <v>98</v>
      </c>
      <c r="C28" s="79"/>
      <c r="D28" s="79"/>
      <c r="E28" s="52"/>
    </row>
    <row r="29" spans="1:5" s="18" customFormat="1" ht="33" x14ac:dyDescent="0.25">
      <c r="A29" s="78">
        <v>3</v>
      </c>
      <c r="B29" s="79" t="s">
        <v>99</v>
      </c>
      <c r="C29" s="79"/>
      <c r="D29" s="79"/>
      <c r="E29" s="52"/>
    </row>
    <row r="30" spans="1:5" s="20" customFormat="1" ht="33" x14ac:dyDescent="0.25">
      <c r="A30" s="78">
        <v>4</v>
      </c>
      <c r="B30" s="79" t="s">
        <v>100</v>
      </c>
      <c r="C30" s="79"/>
      <c r="D30" s="79"/>
      <c r="E30" s="75"/>
    </row>
    <row r="31" spans="1:5" s="18" customFormat="1" ht="16.5" x14ac:dyDescent="0.25">
      <c r="A31" s="77" t="s">
        <v>15</v>
      </c>
      <c r="B31" s="80" t="s">
        <v>101</v>
      </c>
      <c r="C31" s="94">
        <f>SUM(C32:C34)</f>
        <v>6.08</v>
      </c>
      <c r="D31" s="80"/>
      <c r="E31" s="76"/>
    </row>
    <row r="32" spans="1:5" s="18" customFormat="1" ht="49.5" x14ac:dyDescent="0.25">
      <c r="A32" s="78">
        <v>1</v>
      </c>
      <c r="B32" s="79" t="s">
        <v>103</v>
      </c>
      <c r="C32" s="93">
        <v>6.08</v>
      </c>
      <c r="D32" s="79" t="s">
        <v>104</v>
      </c>
      <c r="E32" s="75"/>
    </row>
    <row r="33" spans="1:5" s="18" customFormat="1" ht="33" x14ac:dyDescent="0.25">
      <c r="A33" s="78">
        <v>2</v>
      </c>
      <c r="B33" s="79" t="s">
        <v>105</v>
      </c>
      <c r="C33" s="79"/>
      <c r="D33" s="79"/>
      <c r="E33" s="75"/>
    </row>
    <row r="34" spans="1:5" s="18" customFormat="1" ht="33" x14ac:dyDescent="0.25">
      <c r="A34" s="78">
        <v>3</v>
      </c>
      <c r="B34" s="79" t="s">
        <v>106</v>
      </c>
      <c r="C34" s="79"/>
      <c r="D34" s="79"/>
      <c r="E34" s="75"/>
    </row>
    <row r="35" spans="1:5" s="18" customFormat="1" ht="16.5" x14ac:dyDescent="0.25">
      <c r="A35" s="77" t="s">
        <v>36</v>
      </c>
      <c r="B35" s="80" t="s">
        <v>107</v>
      </c>
      <c r="C35" s="99">
        <f>SUM(C36:C37)</f>
        <v>15022.288944130001</v>
      </c>
      <c r="D35" s="79"/>
      <c r="E35" s="75"/>
    </row>
    <row r="36" spans="1:5" s="18" customFormat="1" ht="16.5" x14ac:dyDescent="0.25">
      <c r="A36" s="78">
        <v>1</v>
      </c>
      <c r="B36" s="79" t="s">
        <v>34</v>
      </c>
      <c r="C36" s="79"/>
      <c r="D36" s="79"/>
      <c r="E36" s="75"/>
    </row>
    <row r="37" spans="1:5" s="18" customFormat="1" ht="16.5" x14ac:dyDescent="0.25">
      <c r="A37" s="78">
        <v>2</v>
      </c>
      <c r="B37" s="79" t="s">
        <v>35</v>
      </c>
      <c r="C37" s="93">
        <f>C11-C24</f>
        <v>15022.288944130001</v>
      </c>
      <c r="D37" s="79"/>
      <c r="E37" s="75"/>
    </row>
    <row r="38" spans="1:5" ht="16.5" x14ac:dyDescent="0.25">
      <c r="A38" s="87"/>
      <c r="B38" s="88"/>
      <c r="C38" s="88"/>
      <c r="D38" s="88"/>
      <c r="E38" s="75"/>
    </row>
    <row r="39" spans="1:5" ht="16.5" customHeight="1" x14ac:dyDescent="0.3">
      <c r="A39" s="69"/>
      <c r="B39" s="72"/>
      <c r="C39" s="157" t="s">
        <v>121</v>
      </c>
      <c r="D39" s="157"/>
      <c r="E39" s="69"/>
    </row>
    <row r="40" spans="1:5" ht="16.5" customHeight="1" x14ac:dyDescent="0.3">
      <c r="A40" s="96" t="s">
        <v>144</v>
      </c>
      <c r="B40" s="73"/>
      <c r="C40" s="155" t="s">
        <v>137</v>
      </c>
      <c r="D40" s="155"/>
      <c r="E40" s="89"/>
    </row>
    <row r="41" spans="1:5" ht="18.75" x14ac:dyDescent="0.25">
      <c r="A41" s="69"/>
      <c r="B41" s="71"/>
      <c r="C41" s="150"/>
      <c r="D41" s="150"/>
      <c r="E41" s="90"/>
    </row>
    <row r="42" spans="1:5" x14ac:dyDescent="0.25">
      <c r="A42" s="47"/>
      <c r="B42" s="47"/>
      <c r="C42" s="47"/>
      <c r="D42" s="47"/>
      <c r="E42" s="47"/>
    </row>
    <row r="43" spans="1:5" x14ac:dyDescent="0.25">
      <c r="A43" s="47"/>
      <c r="B43" s="47"/>
      <c r="C43" s="47"/>
      <c r="D43" s="47"/>
      <c r="E43" s="47"/>
    </row>
    <row r="44" spans="1:5" x14ac:dyDescent="0.25">
      <c r="A44" s="47"/>
      <c r="B44" s="47"/>
      <c r="C44" s="47"/>
      <c r="D44" s="47"/>
      <c r="E44" s="47"/>
    </row>
    <row r="45" spans="1:5" ht="16.5" x14ac:dyDescent="0.25">
      <c r="A45" s="97" t="s">
        <v>145</v>
      </c>
      <c r="B45" s="69"/>
      <c r="C45" s="148" t="s">
        <v>123</v>
      </c>
      <c r="D45" s="148"/>
      <c r="E45" s="95"/>
    </row>
  </sheetData>
  <mergeCells count="6">
    <mergeCell ref="C45:D45"/>
    <mergeCell ref="C39:D39"/>
    <mergeCell ref="C40:D40"/>
    <mergeCell ref="C41:D41"/>
    <mergeCell ref="A6:D6"/>
    <mergeCell ref="A7:D7"/>
  </mergeCells>
  <pageMargins left="0.59" right="0.38" top="0.43" bottom="0.4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K12" sqref="K12"/>
    </sheetView>
  </sheetViews>
  <sheetFormatPr defaultRowHeight="15" x14ac:dyDescent="0.25"/>
  <cols>
    <col min="1" max="1" width="5.88671875" style="3" customWidth="1"/>
    <col min="2" max="2" width="28.109375" style="3" customWidth="1"/>
    <col min="3" max="3" width="14" style="3" customWidth="1"/>
    <col min="4" max="4" width="11.88671875" style="3" customWidth="1"/>
    <col min="5" max="5" width="11.33203125" style="23" customWidth="1"/>
    <col min="6" max="6" width="12.21875" style="3" customWidth="1"/>
    <col min="7" max="7" width="12.109375" style="3" customWidth="1"/>
    <col min="8" max="8" width="10.77734375" style="3" customWidth="1"/>
    <col min="9" max="9" width="11.77734375" style="3" customWidth="1"/>
    <col min="10" max="16384" width="8.88671875" style="3"/>
  </cols>
  <sheetData>
    <row r="1" spans="1:9" ht="16.5" x14ac:dyDescent="0.25">
      <c r="A1" s="126" t="s">
        <v>141</v>
      </c>
      <c r="B1" s="114"/>
      <c r="C1" s="114"/>
      <c r="D1" s="103"/>
      <c r="E1" s="103"/>
      <c r="F1" s="103"/>
      <c r="G1" s="103"/>
      <c r="H1" s="103"/>
      <c r="I1" s="111" t="s">
        <v>57</v>
      </c>
    </row>
    <row r="2" spans="1:9" ht="16.5" x14ac:dyDescent="0.25">
      <c r="A2" s="126" t="s">
        <v>142</v>
      </c>
      <c r="B2" s="114"/>
      <c r="C2" s="115"/>
      <c r="D2" s="103"/>
      <c r="E2" s="103"/>
      <c r="F2" s="103"/>
      <c r="G2" s="103"/>
      <c r="H2" s="103"/>
      <c r="I2" s="104"/>
    </row>
    <row r="3" spans="1:9" ht="16.5" x14ac:dyDescent="0.25">
      <c r="A3" s="123" t="s">
        <v>133</v>
      </c>
      <c r="B3" s="122"/>
      <c r="C3" s="115"/>
      <c r="D3" s="103"/>
      <c r="E3" s="103"/>
      <c r="F3" s="103"/>
      <c r="G3" s="103"/>
      <c r="H3" s="103"/>
      <c r="I3" s="104"/>
    </row>
    <row r="4" spans="1:9" ht="16.5" x14ac:dyDescent="0.25">
      <c r="A4" s="123" t="s">
        <v>134</v>
      </c>
      <c r="B4" s="110"/>
      <c r="C4" s="110"/>
      <c r="D4" s="103"/>
      <c r="E4" s="103"/>
      <c r="F4" s="103"/>
      <c r="G4" s="103"/>
      <c r="H4" s="103"/>
      <c r="I4" s="104"/>
    </row>
    <row r="5" spans="1:9" ht="11.25" customHeight="1" x14ac:dyDescent="0.25">
      <c r="A5" s="123"/>
      <c r="B5" s="110"/>
      <c r="C5" s="110"/>
      <c r="D5" s="103"/>
      <c r="E5" s="103"/>
      <c r="F5" s="103"/>
      <c r="G5" s="103"/>
      <c r="H5" s="103"/>
      <c r="I5" s="104"/>
    </row>
    <row r="6" spans="1:9" ht="17.25" customHeight="1" x14ac:dyDescent="0.25">
      <c r="A6" s="150" t="s">
        <v>115</v>
      </c>
      <c r="B6" s="150"/>
      <c r="C6" s="150"/>
      <c r="D6" s="150"/>
      <c r="E6" s="150"/>
      <c r="F6" s="150"/>
      <c r="G6" s="150"/>
      <c r="H6" s="150"/>
      <c r="I6" s="150"/>
    </row>
    <row r="7" spans="1:9" ht="17.25" x14ac:dyDescent="0.25">
      <c r="A7" s="151" t="s">
        <v>143</v>
      </c>
      <c r="B7" s="151"/>
      <c r="C7" s="151"/>
      <c r="D7" s="151"/>
      <c r="E7" s="151"/>
      <c r="F7" s="151"/>
      <c r="G7" s="151"/>
      <c r="H7" s="151"/>
      <c r="I7" s="151"/>
    </row>
    <row r="8" spans="1:9" ht="24.75" customHeight="1" x14ac:dyDescent="0.25">
      <c r="A8" s="103"/>
      <c r="B8" s="103"/>
      <c r="C8" s="103"/>
      <c r="D8" s="103"/>
      <c r="E8" s="103"/>
      <c r="F8" s="103"/>
      <c r="G8" s="103"/>
      <c r="H8" s="103"/>
      <c r="I8" s="109" t="s">
        <v>0</v>
      </c>
    </row>
    <row r="9" spans="1:9" ht="51" customHeight="1" x14ac:dyDescent="0.25">
      <c r="A9" s="158" t="s">
        <v>1</v>
      </c>
      <c r="B9" s="158" t="s">
        <v>29</v>
      </c>
      <c r="C9" s="158" t="s">
        <v>108</v>
      </c>
      <c r="D9" s="158" t="s">
        <v>38</v>
      </c>
      <c r="E9" s="158"/>
      <c r="F9" s="158"/>
      <c r="G9" s="158"/>
      <c r="H9" s="158"/>
      <c r="I9" s="158"/>
    </row>
    <row r="10" spans="1:9" ht="111.75" customHeight="1" x14ac:dyDescent="0.25">
      <c r="A10" s="158"/>
      <c r="B10" s="158"/>
      <c r="C10" s="158"/>
      <c r="D10" s="112" t="s">
        <v>30</v>
      </c>
      <c r="E10" s="116" t="s">
        <v>109</v>
      </c>
      <c r="F10" s="112" t="s">
        <v>110</v>
      </c>
      <c r="G10" s="112" t="s">
        <v>39</v>
      </c>
      <c r="H10" s="112" t="s">
        <v>40</v>
      </c>
      <c r="I10" s="112" t="s">
        <v>41</v>
      </c>
    </row>
    <row r="11" spans="1:9" ht="27" customHeight="1" x14ac:dyDescent="0.25">
      <c r="A11" s="112" t="s">
        <v>27</v>
      </c>
      <c r="B11" s="112" t="s">
        <v>28</v>
      </c>
      <c r="C11" s="112">
        <v>1</v>
      </c>
      <c r="D11" s="112" t="s">
        <v>58</v>
      </c>
      <c r="E11" s="116">
        <v>3</v>
      </c>
      <c r="F11" s="112">
        <v>4</v>
      </c>
      <c r="G11" s="112">
        <v>5</v>
      </c>
      <c r="H11" s="112">
        <v>6</v>
      </c>
      <c r="I11" s="112">
        <v>7</v>
      </c>
    </row>
    <row r="12" spans="1:9" ht="46.5" customHeight="1" x14ac:dyDescent="0.25">
      <c r="A12" s="112"/>
      <c r="B12" s="119" t="s">
        <v>135</v>
      </c>
      <c r="C12" s="159">
        <f>'2a-2'!S13</f>
        <v>887.05105586999889</v>
      </c>
      <c r="D12" s="121">
        <f>SUM(E12:I12)</f>
        <v>15915.42</v>
      </c>
      <c r="E12" s="127">
        <f>'4a'!C23</f>
        <v>6871.01</v>
      </c>
      <c r="F12" s="121">
        <f>'4a'!C13</f>
        <v>3683.41</v>
      </c>
      <c r="G12" s="120">
        <f>'4a'!C20</f>
        <v>5361</v>
      </c>
      <c r="H12" s="113"/>
      <c r="I12" s="113">
        <f>'4a'!C22</f>
        <v>0</v>
      </c>
    </row>
    <row r="13" spans="1:9" ht="16.5" x14ac:dyDescent="0.25">
      <c r="A13" s="103"/>
      <c r="B13" s="103"/>
      <c r="C13" s="103"/>
      <c r="D13" s="103"/>
      <c r="E13" s="103"/>
      <c r="F13" s="103"/>
      <c r="G13" s="103"/>
      <c r="H13" s="103"/>
      <c r="I13" s="103"/>
    </row>
    <row r="14" spans="1:9" ht="18.75" x14ac:dyDescent="0.3">
      <c r="A14" s="103"/>
      <c r="B14" s="107"/>
      <c r="C14" s="103"/>
      <c r="D14" s="103"/>
      <c r="E14" s="105"/>
      <c r="F14" s="103"/>
      <c r="G14" s="129" t="s">
        <v>121</v>
      </c>
      <c r="H14" s="128"/>
      <c r="I14" s="103"/>
    </row>
    <row r="15" spans="1:9" ht="22.5" customHeight="1" x14ac:dyDescent="0.3">
      <c r="A15" s="124" t="s">
        <v>144</v>
      </c>
      <c r="B15" s="108"/>
      <c r="C15" s="103"/>
      <c r="D15" s="103"/>
      <c r="E15" s="117"/>
      <c r="F15" s="103"/>
      <c r="G15" s="155" t="s">
        <v>137</v>
      </c>
      <c r="H15" s="155"/>
      <c r="I15" s="103"/>
    </row>
    <row r="16" spans="1:9" ht="18.75" x14ac:dyDescent="0.25">
      <c r="A16" s="103"/>
      <c r="B16" s="106"/>
      <c r="C16" s="103"/>
      <c r="D16" s="103"/>
      <c r="E16" s="118"/>
      <c r="F16" s="103"/>
      <c r="G16" s="150"/>
      <c r="H16" s="150"/>
      <c r="I16" s="102"/>
    </row>
    <row r="17" spans="1:9" ht="16.5" customHeight="1" x14ac:dyDescent="0.25">
      <c r="A17" s="103"/>
      <c r="B17" s="103"/>
      <c r="C17" s="103"/>
      <c r="D17" s="103"/>
      <c r="E17" s="105"/>
      <c r="F17" s="103"/>
      <c r="G17" s="103"/>
      <c r="H17" s="103"/>
      <c r="I17" s="68"/>
    </row>
    <row r="18" spans="1:9" ht="16.5" x14ac:dyDescent="0.25">
      <c r="A18" s="103"/>
      <c r="B18" s="103"/>
      <c r="C18" s="103"/>
      <c r="D18" s="103"/>
      <c r="E18" s="105"/>
      <c r="F18" s="103"/>
      <c r="G18" s="103"/>
      <c r="H18" s="103"/>
      <c r="I18" s="70"/>
    </row>
    <row r="19" spans="1:9" ht="17.25" customHeight="1" x14ac:dyDescent="0.3">
      <c r="A19" s="103"/>
      <c r="B19" s="103"/>
      <c r="C19" s="103"/>
      <c r="D19" s="103"/>
      <c r="E19" s="105"/>
      <c r="F19" s="103"/>
      <c r="G19" s="103"/>
      <c r="H19" s="103"/>
      <c r="I19" s="101"/>
    </row>
    <row r="20" spans="1:9" ht="20.25" customHeight="1" x14ac:dyDescent="0.3">
      <c r="A20" s="125" t="s">
        <v>145</v>
      </c>
      <c r="B20" s="103"/>
      <c r="C20" s="103"/>
      <c r="D20" s="103"/>
      <c r="E20" s="123"/>
      <c r="F20" s="103"/>
      <c r="G20" s="148" t="s">
        <v>123</v>
      </c>
      <c r="H20" s="148"/>
      <c r="I20" s="38"/>
    </row>
    <row r="21" spans="1:9" ht="18" customHeight="1" x14ac:dyDescent="0.3">
      <c r="A21" s="103"/>
      <c r="B21" s="103"/>
      <c r="C21" s="103"/>
      <c r="D21" s="103"/>
      <c r="E21" s="105"/>
      <c r="F21" s="103"/>
      <c r="G21" s="103"/>
      <c r="H21" s="103"/>
      <c r="I21" s="38"/>
    </row>
  </sheetData>
  <mergeCells count="9">
    <mergeCell ref="G16:H16"/>
    <mergeCell ref="G20:H20"/>
    <mergeCell ref="G15:H15"/>
    <mergeCell ref="A6:I6"/>
    <mergeCell ref="A7:I7"/>
    <mergeCell ref="A9:A10"/>
    <mergeCell ref="B9:B10"/>
    <mergeCell ref="C9:C10"/>
    <mergeCell ref="D9:I9"/>
  </mergeCells>
  <pageMargins left="0.54" right="0.48" top="0.42" bottom="0.4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2a-1 </vt:lpstr>
      <vt:lpstr>2a-2</vt:lpstr>
      <vt:lpstr>2c</vt:lpstr>
      <vt:lpstr>2d</vt:lpstr>
      <vt:lpstr>4a</vt:lpstr>
      <vt:lpstr>4b</vt:lpstr>
      <vt:lpstr>'2a-1 '!Print_Titles</vt:lpstr>
      <vt:lpstr>'2a-2'!Print_Titles</vt:lpstr>
      <vt:lpstr>'2c'!Print_Titles</vt:lpstr>
      <vt:lpstr>'2d'!Print_Titles</vt:lpstr>
      <vt:lpstr>'4a'!Print_Titles</vt:lpstr>
      <vt:lpstr>'4b'!Print_Titles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2017-12-20T03:42:59Z</cp:lastPrinted>
  <dcterms:created xsi:type="dcterms:W3CDTF">2016-07-22T02:46:10Z</dcterms:created>
  <dcterms:modified xsi:type="dcterms:W3CDTF">2017-12-20T03:49:21Z</dcterms:modified>
</cp:coreProperties>
</file>